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625" tabRatio="173" activeTab="0"/>
  </bookViews>
  <sheets>
    <sheet name="Отчет 02.2021" sheetId="1" r:id="rId1"/>
  </sheets>
  <definedNames>
    <definedName name="Z_604B7A13_779E_46E3_B569_202FB3896BBD_.wvu.PrintArea" localSheetId="0" hidden="1">'Отчет 02.2021'!$A$1:$W$137</definedName>
    <definedName name="Z_604B7A13_779E_46E3_B569_202FB3896BBD_.wvu.PrintTitles" localSheetId="0" hidden="1">'Отчет 02.2021'!$5:$10</definedName>
    <definedName name="Z_C57B05DC_5D41_49B0_966B_EEA873DE7EE0_.wvu.PrintArea" localSheetId="0" hidden="1">'Отчет 02.2021'!$A$1:$W$136</definedName>
    <definedName name="Z_C57B05DC_5D41_49B0_966B_EEA873DE7EE0_.wvu.PrintTitles" localSheetId="0" hidden="1">'Отчет 02.2021'!$5:$10</definedName>
    <definedName name="_xlnm.Print_Titles" localSheetId="0">'Отчет 02.2021'!$5:$10</definedName>
    <definedName name="_xlnm.Print_Area" localSheetId="0">'Отчет 02.2021'!$A$1:$W$137</definedName>
  </definedNames>
  <calcPr fullCalcOnLoad="1"/>
</workbook>
</file>

<file path=xl/sharedStrings.xml><?xml version="1.0" encoding="utf-8"?>
<sst xmlns="http://schemas.openxmlformats.org/spreadsheetml/2006/main" count="890" uniqueCount="260">
  <si>
    <t>№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</si>
  <si>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</si>
  <si>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Дата закупки</t>
  </si>
  <si>
    <t>открытый конкурс</t>
  </si>
  <si>
    <t>Конкурс</t>
  </si>
  <si>
    <t>конкурс в электронной форме</t>
  </si>
  <si>
    <t>закрытый 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</si>
  <si>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</si>
  <si>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</si>
  <si>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</si>
  <si>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</si>
  <si>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</si>
  <si>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предложений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</si>
  <si>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</si>
  <si>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</si>
  <si>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</si>
  <si>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</si>
  <si>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</si>
  <si>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Торги</t>
  </si>
  <si>
    <t>Конкурентная закупка</t>
  </si>
  <si>
    <t>Неконкурентная закупка</t>
  </si>
  <si>
    <t>иное</t>
  </si>
  <si>
    <t>единственный поставщик (исполнитель, подрядчик)</t>
  </si>
  <si>
    <t>Способ осуществления закупки</t>
  </si>
  <si>
    <t>Предмет закупки</t>
  </si>
  <si>
    <t>Единица измерения</t>
  </si>
  <si>
    <t>Количество (объем, товаров, работ, услуг)</t>
  </si>
  <si>
    <t>Поставщик (подрядная организация)</t>
  </si>
  <si>
    <t>Реквизиты документа</t>
  </si>
  <si>
    <t xml:space="preserve">Приложение №10 к Приказу ФАС России </t>
  </si>
  <si>
    <t>от 18.01.2019г. №38/19</t>
  </si>
  <si>
    <t>I</t>
  </si>
  <si>
    <t>Приобретение электроэнергии</t>
  </si>
  <si>
    <t>II</t>
  </si>
  <si>
    <t>Вспомогательные материалы</t>
  </si>
  <si>
    <t>IV</t>
  </si>
  <si>
    <t>III</t>
  </si>
  <si>
    <t>V</t>
  </si>
  <si>
    <t>Страхование</t>
  </si>
  <si>
    <t>VI</t>
  </si>
  <si>
    <t>Лизинг</t>
  </si>
  <si>
    <t>Диагностика и экспертиза промышленной безопасности</t>
  </si>
  <si>
    <t>VII</t>
  </si>
  <si>
    <t>VIII</t>
  </si>
  <si>
    <t>НИОКР</t>
  </si>
  <si>
    <t>IX</t>
  </si>
  <si>
    <t>Техническое обслуживание и текущий ремонт</t>
  </si>
  <si>
    <t>Услуги производственного назначения</t>
  </si>
  <si>
    <t>X</t>
  </si>
  <si>
    <t>XI</t>
  </si>
  <si>
    <t>Приобретение машин и оборудования</t>
  </si>
  <si>
    <t>Приобретение горюче-смазочных материалов</t>
  </si>
  <si>
    <t>Капитальный ремонт</t>
  </si>
  <si>
    <t>усл.ед.</t>
  </si>
  <si>
    <t>1</t>
  </si>
  <si>
    <t>Генеральный директор АО "Омскгазстройэксплуатация"</t>
  </si>
  <si>
    <t>С.Н. Жириков</t>
  </si>
  <si>
    <t>Поставка товара</t>
  </si>
  <si>
    <t>Бауцентр Рус ООО</t>
  </si>
  <si>
    <t>КОМПАНИЯ РЕМЛЮКС ООО</t>
  </si>
  <si>
    <t>ООО "Клининг Профи"</t>
  </si>
  <si>
    <t>Договор на техническое обслуживание и ремонт</t>
  </si>
  <si>
    <t>ФЕМИДА-ЦЕНТР ООО</t>
  </si>
  <si>
    <t>ООО"Зарплата.ру"</t>
  </si>
  <si>
    <t>АО "Накс - Омск"</t>
  </si>
  <si>
    <t>РОССЕТИ СИБИРЬ ПАО</t>
  </si>
  <si>
    <t>АЛМИ ПАРТНЕР ООО</t>
  </si>
  <si>
    <t>МАСТЕР НЧОУ ДПО ЦЕНТР</t>
  </si>
  <si>
    <t>Договор на оказание услуг</t>
  </si>
  <si>
    <t>Гердт Владимир Павлович ИП</t>
  </si>
  <si>
    <t>ОБ АО</t>
  </si>
  <si>
    <t>Запсибгазпром ОАО</t>
  </si>
  <si>
    <t>Мобильные ТелеСистемы ОАО (с 07.2015 ПАО)</t>
  </si>
  <si>
    <t>НРК-Р.О.С.Т АО (Регистратор Р.О.С.Т. ОАО(с 21.04.15 АО)филиал</t>
  </si>
  <si>
    <t>ОмскВодоканал АО</t>
  </si>
  <si>
    <t>Деловые Линии ООО</t>
  </si>
  <si>
    <t>услуги связи</t>
  </si>
  <si>
    <t>ОЭК ООО</t>
  </si>
  <si>
    <t>Поставка электроэнергии</t>
  </si>
  <si>
    <t>Отчетный период: февраль  2021г.</t>
  </si>
  <si>
    <t>15.02.2021г.</t>
  </si>
  <si>
    <t>12.02.2021г.</t>
  </si>
  <si>
    <t>17.02.2021г.</t>
  </si>
  <si>
    <t>с-ф 6800101024481/68</t>
  </si>
  <si>
    <t xml:space="preserve">АКЦИОНЕРНОЕ ОБЩЕСТВО "ПРОМЫШЛЕННОЕ ПРЕДПРИЯТИЕ МАТЕРИАЛЬНО-ТЕХНИЧЕСКОГО СНАБЖЕНИЯ "ПЕРМСНАБСБЫТ" </t>
  </si>
  <si>
    <t>https://zakupki.gov.ru/223/purchase/public/purchase/info/common-info.html?purchaseId=10173435&amp;purchaseMethodType=AESMBO</t>
  </si>
  <si>
    <t>Поставка станций катодной защиты, контроллеров измерения и передачи данных, блоков телеметрии.</t>
  </si>
  <si>
    <t xml:space="preserve">ОБЩЕСТВО С ОГРАНИЧЕННОЙ ОТВЕТСТВЕННОСТЬЮ "ЭЛЕКТРОННЫЕ ТЕХНОЛОГИИ" </t>
  </si>
  <si>
    <t>https://zakupki.gov.ru/223/purchase/public/purchase/info/common-info.html?purchaseId=10211233&amp;purchaseMethodType=AESMBO</t>
  </si>
  <si>
    <t>Поставка электроматериалов</t>
  </si>
  <si>
    <t>ТД ЭЛЕКТРОТЕХМОНТАЖ ООО</t>
  </si>
  <si>
    <t>2021-08/451</t>
  </si>
  <si>
    <t>09.02.2021</t>
  </si>
  <si>
    <t>Поставка электро техники</t>
  </si>
  <si>
    <t>МВМ ООО</t>
  </si>
  <si>
    <t>2021-08/465</t>
  </si>
  <si>
    <t>10.02.2021</t>
  </si>
  <si>
    <t>Поставка лакокрасочной продукции</t>
  </si>
  <si>
    <t>УНИПАК ГРУПП ООО</t>
  </si>
  <si>
    <t>2021-08/739</t>
  </si>
  <si>
    <t>18.02.2021</t>
  </si>
  <si>
    <t>Поставка счетчика воды</t>
  </si>
  <si>
    <t>2021-08/743</t>
  </si>
  <si>
    <t>Договор на поставку материалов</t>
  </si>
  <si>
    <t>ООО"Торговая компания"Автомасла"</t>
  </si>
  <si>
    <t>2021-08/794</t>
  </si>
  <si>
    <t>24.02.2021</t>
  </si>
  <si>
    <t xml:space="preserve">Поставка автомобиля ГАЗ. </t>
  </si>
  <si>
    <t>ОБЩЕСТВО С ОГРАНИЧЕННОЙ ОТВЕТСТВЕННОСТЬЮ "АВТОЦЕНТРГАЗ"</t>
  </si>
  <si>
    <t>https://zakupki.gov.ru/223/purchase/public/purchase/info/common-info.html?purchaseId=10251647&amp;purchaseMethodType=IS</t>
  </si>
  <si>
    <t>02528/2021/2021-08/362 от 01.02.2021</t>
  </si>
  <si>
    <t>https://zakupki.gov.ru/223/purchase/public/purchase/info/common-info.html?purchaseId=10251761&amp;purchaseMethodType=IS</t>
  </si>
  <si>
    <t>02529-2021/2021-08/359 от 01.03.2021</t>
  </si>
  <si>
    <t>https://zakupki.gov.ru/223/purchase/public/purchase/info/common-info.html?purchaseId=10251779&amp;purchaseMethodType=IS</t>
  </si>
  <si>
    <t>02530-2021/2021-08/358 от 01.03.2021</t>
  </si>
  <si>
    <t xml:space="preserve"> страхование</t>
  </si>
  <si>
    <t>СОГАЗ АО</t>
  </si>
  <si>
    <t>69-21-00-FF000171</t>
  </si>
  <si>
    <t>АНКОР ООО</t>
  </si>
  <si>
    <t>https://zakupki.gov.ru/223/purchase/public/purchase/info/common-info.html?purchaseId=10235052&amp;purchaseMethodType=AESMBO</t>
  </si>
  <si>
    <t xml:space="preserve">ОБЩЕСТВО С ОГРАНИЧЕННОЙ ОТВЕТСТВЕННОСТЬЮ "ЦЕНТР ЭКСПЕРТИЗЫ ПРОМРЕСУРС" </t>
  </si>
  <si>
    <t>https://zakupki.gov.ru/223/purchase/public/purchase/info/common-info.html?purchaseId=10323224&amp;purchaseMethodType=IS</t>
  </si>
  <si>
    <t>2021-01/765 от 20.02.2021</t>
  </si>
  <si>
    <t>https://zakupki.gov.ru/223/purchase/public/purchase/info/common-info.html?purchaseId=10323534&amp;purchaseMethodType=IS</t>
  </si>
  <si>
    <t>2021-01/764 от 20.02.2021</t>
  </si>
  <si>
    <t xml:space="preserve">ОБЩЕСТВО С ОГРАНИЧЕННОЙ ОТВЕТСТВЕННОСТЬЮ "МОНТАЖНИК" </t>
  </si>
  <si>
    <t>https://zakupki.gov.ru/223/purchase/public/purchase/info/common-info.html?purchaseId=10324041&amp;purchaseMethodType=IS</t>
  </si>
  <si>
    <t>2021-01/774 от 20.02.2021</t>
  </si>
  <si>
    <t>Выполнение работ по проведению экспертизы промышленной безопасности технических устройств на газопроводах АО "Омскгазстройэксплуатация", III класс опасности.</t>
  </si>
  <si>
    <t>ОБЩЕСТВО С ОГРАНИЧЕННОЙ ОТВЕТСТВЕННОСТЬЮ "ЦЕНТР ЭКСПЕРТИЗЫ ПРОМРЕСУРС"</t>
  </si>
  <si>
    <t>https://zakupki.gov.ru/223/purchase/public/purchase/info/common-info.html?purchaseId=10329141&amp;purchaseMethodType=IS</t>
  </si>
  <si>
    <t>2021-01/804 от 24.02.2021</t>
  </si>
  <si>
    <t xml:space="preserve">ОБЩЕСТВО С ОГРАНИЧЕННОЙ ОТВЕТСТВЕННОСТЬЮ "ГАЗПРОМ ТРАНСГАЗ ТОМСК" </t>
  </si>
  <si>
    <t>https://zakupki.gov.ru/223/purchase/public/purchase/info/common-info.html?purchaseId=10324357&amp;purchaseMethodType=IS</t>
  </si>
  <si>
    <t xml:space="preserve"> 100045397/15/0011/17/2017-07/1866  от 20.02.2021</t>
  </si>
  <si>
    <t>https://zakupki.gov.ru/223/purchase/public/purchase/info/common-info.html?purchaseId=10324531&amp;purchaseMethodType=IS</t>
  </si>
  <si>
    <t>100045396/15/0010/17/2017-07/1867 от 20.02.2021</t>
  </si>
  <si>
    <t>Оказание услуг по диагностике и ремонту инструмента</t>
  </si>
  <si>
    <t>Иванищев Николай Григорьевич</t>
  </si>
  <si>
    <t>2021-08/391</t>
  </si>
  <si>
    <t>СибНПЦКТ ООО</t>
  </si>
  <si>
    <t>2021-12/668</t>
  </si>
  <si>
    <t>КОРАЛЛ ООО</t>
  </si>
  <si>
    <t>2021-01/671</t>
  </si>
  <si>
    <t>2021-01/672</t>
  </si>
  <si>
    <t>2021-01/673</t>
  </si>
  <si>
    <t>МОНТАЖНИК ООО</t>
  </si>
  <si>
    <t>ЭнергоТеплоАвтоматика ООО</t>
  </si>
  <si>
    <t>2021-01/782</t>
  </si>
  <si>
    <t>ТРАССЕРВИС ООО</t>
  </si>
  <si>
    <t>2021-ЭУ6/810</t>
  </si>
  <si>
    <t>Договор поверки прибора</t>
  </si>
  <si>
    <t>ОМСКИЙ ЦСМ ФБУ</t>
  </si>
  <si>
    <t>2021-05/813</t>
  </si>
  <si>
    <t>Поставка хозяйственно-бытовых товаров.</t>
  </si>
  <si>
    <t xml:space="preserve">ОБЩЕСТВО С ОГРАНИЧЕННОЙ ОТВЕТСТВЕННОСТЬЮ "СОДРУЖЕСТВО СВ" </t>
  </si>
  <si>
    <t>https://zakupki.gov.ru/223/purchase/public/purchase/info/common-info.html?purchaseId=10234815&amp;purchaseMethodType=AESMBO</t>
  </si>
  <si>
    <t>2021-05/367</t>
  </si>
  <si>
    <t>2021-08/368</t>
  </si>
  <si>
    <t>Неценко Сергей Анатольевич</t>
  </si>
  <si>
    <t>2021-ЭУ14/371</t>
  </si>
  <si>
    <t>2021-11/377</t>
  </si>
  <si>
    <t>ОДПО НРБУ БМЦ НОЧУ</t>
  </si>
  <si>
    <t>2021-02/379</t>
  </si>
  <si>
    <t>Прочие договоры (покупка)</t>
  </si>
  <si>
    <t>МЕЖРЕГИОНАЛЬНЫЙ ИНФОРМАЦИОННЫЙ ЦЕНТР ООО</t>
  </si>
  <si>
    <t>2021-01/380</t>
  </si>
  <si>
    <t>организация и проведение видео-семинара</t>
  </si>
  <si>
    <t>ООО «ИНСТИТУТ «ПРОФРАЗВИТИЕ»</t>
  </si>
  <si>
    <t>2021-01/399</t>
  </si>
  <si>
    <t>Договор на бюллетень информационных материалов для строителей</t>
  </si>
  <si>
    <t>2021-13/406</t>
  </si>
  <si>
    <t xml:space="preserve">Договор на поставку электронного варианта БИМ </t>
  </si>
  <si>
    <t>2021-13/407</t>
  </si>
  <si>
    <t>Договор на предоставление информационной базы Гарант</t>
  </si>
  <si>
    <t>АПИ ГАРАНТ ООО</t>
  </si>
  <si>
    <t>2021-07/410</t>
  </si>
  <si>
    <t>2021-08/411</t>
  </si>
  <si>
    <t>договор возмездного оказания услуг по проведению вебинара</t>
  </si>
  <si>
    <t>2021-02/418</t>
  </si>
  <si>
    <t>Договор на проведение предрейсовых медицинских осмотров водителей</t>
  </si>
  <si>
    <t>БУЗОО "Азовская ЦРБ"</t>
  </si>
  <si>
    <t>2021-ЭУ18/431</t>
  </si>
  <si>
    <t>договор на жидкие отходы</t>
  </si>
  <si>
    <t>Коммунальщик ООО (р.п. Марьяновка)</t>
  </si>
  <si>
    <t>2021-ЭУ15/460</t>
  </si>
  <si>
    <t>Камышловское ЖКК ООО</t>
  </si>
  <si>
    <t>2021-ЭУ4/510</t>
  </si>
  <si>
    <t>2021-13/581</t>
  </si>
  <si>
    <t>ПФ СКБ КОНТУР АО</t>
  </si>
  <si>
    <t>2021-13/587</t>
  </si>
  <si>
    <t>подписка на нормативно-техническую документацию по вопросам ценообразования в строительстве</t>
  </si>
  <si>
    <t>СОЮЗ СМЕТЧИКОВ ООО</t>
  </si>
  <si>
    <t>2021-01/650</t>
  </si>
  <si>
    <t>Договор на поставку базы данных ГЭСН, ФЭР 2020</t>
  </si>
  <si>
    <t>2021-13/661</t>
  </si>
  <si>
    <t>2021-03/789</t>
  </si>
  <si>
    <t>2021-12/792</t>
  </si>
  <si>
    <t>Договор на оказание услуг. Шиномонтажные работы.</t>
  </si>
  <si>
    <t>Кибардина Олеся Васильевна</t>
  </si>
  <si>
    <t>2021-08/795</t>
  </si>
  <si>
    <t xml:space="preserve">аренда нежилого помещения </t>
  </si>
  <si>
    <t>Аб-8033</t>
  </si>
  <si>
    <t>Аб-8032</t>
  </si>
  <si>
    <t>аренда имущества</t>
  </si>
  <si>
    <t>21-01371014660</t>
  </si>
  <si>
    <t>255396626004/4608733834</t>
  </si>
  <si>
    <t>01.02.21г.</t>
  </si>
  <si>
    <t>15.02.21г.</t>
  </si>
  <si>
    <t>09.02.21г.</t>
  </si>
  <si>
    <t>10.02.21г.</t>
  </si>
  <si>
    <t>18.02.21г.</t>
  </si>
  <si>
    <t>24.02.21г.</t>
  </si>
  <si>
    <t>17.02.21г.</t>
  </si>
  <si>
    <t>20.02.21г.</t>
  </si>
  <si>
    <t>04.02.21г.</t>
  </si>
  <si>
    <t>05.02.21г.</t>
  </si>
  <si>
    <t>16.02.21г.</t>
  </si>
  <si>
    <t>25.02.21г.</t>
  </si>
  <si>
    <t>02.02.21г.</t>
  </si>
  <si>
    <t>08.02.21г.</t>
  </si>
  <si>
    <t>16.02.2021г.</t>
  </si>
  <si>
    <t>31.01.21г.</t>
  </si>
  <si>
    <t xml:space="preserve">№ 10Б/18/0469/2018-12/3538 </t>
  </si>
  <si>
    <t xml:space="preserve"> 29.08.18г. </t>
  </si>
  <si>
    <t xml:space="preserve"> 01.01.14 г.</t>
  </si>
  <si>
    <t xml:space="preserve">№ 2014-07/119 </t>
  </si>
  <si>
    <t>219,6</t>
  </si>
  <si>
    <t>1064,71</t>
  </si>
  <si>
    <t>_____________________</t>
  </si>
  <si>
    <t>б/н</t>
  </si>
  <si>
    <t>поставка материалов</t>
  </si>
  <si>
    <t>Выполнение работ по проведению экспертизы промышленной безопасности</t>
  </si>
  <si>
    <t>Выполнения работ по разработке обоснования безопасности с целью увеличения производительности на объекте</t>
  </si>
  <si>
    <t>Выполнения ремонтных работ на объектах</t>
  </si>
  <si>
    <t>Оказание услуг по техническому обслуживанию, текущему ремонту и обеспечению режима работы оборудования и систем ГРС</t>
  </si>
  <si>
    <t>Комплекс кадастровых работ по подготовке технического плана и внесению сведений в ЕГРН объекта</t>
  </si>
  <si>
    <t xml:space="preserve">выполнение ремонтных работ на ГРС </t>
  </si>
  <si>
    <t xml:space="preserve">выполнение ремонтных работ на объекте: Газораспределительная станция "Таврическая" </t>
  </si>
  <si>
    <t>выполнение ремонтных работ на объекте</t>
  </si>
  <si>
    <t>выполнение ремонтных работ на объектах</t>
  </si>
  <si>
    <t>по техническому перевооружению узла учета природного газа блока редуцирования газа на объекте</t>
  </si>
  <si>
    <t xml:space="preserve">Договор  оказания транспортных  услуг </t>
  </si>
  <si>
    <t>Договор оказания услуг (уборка снега)</t>
  </si>
  <si>
    <t>Договор на приобретение права использования программ для ЭВМ</t>
  </si>
  <si>
    <t xml:space="preserve">Договор на приобретение права использования программ для ЭВМ </t>
  </si>
  <si>
    <t>Аттестация специалиста сварочного производства</t>
  </si>
  <si>
    <t xml:space="preserve">Договор на обучение ИТР </t>
  </si>
  <si>
    <t>оказание услуг по ведению реестра владельцев именных ценных бумаг</t>
  </si>
  <si>
    <t>на отпуск питьевой воды, прием сточных вод и загрязняющих веществ</t>
  </si>
  <si>
    <t xml:space="preserve">Оказание услуг </t>
  </si>
  <si>
    <t xml:space="preserve"> 2021.16264  от 24.02.2021(2021-08/760 от 24.02.21г.)</t>
  </si>
  <si>
    <t>2021-01/771 от 20.02.21г.</t>
  </si>
  <si>
    <t>https://zakupki.gov.ru/223/purchase/public/purchase/info/common-info.html?purchaseId=10323810&amp;purchaseMethodType=IS</t>
  </si>
  <si>
    <t>2021.9296 от 01.02.2021(2021-08/400 от 05.02.21г.)</t>
  </si>
  <si>
    <t>Поставка анодных заземлителей</t>
  </si>
  <si>
    <t>2021.17826  от 24.02.2021(2021-08/799)</t>
  </si>
  <si>
    <t>2021.122344 от 15.02.2021(2021-08/915)</t>
  </si>
  <si>
    <t>Цена за единицу товара, работ, услуг (тыс. руб.)</t>
  </si>
  <si>
    <t>Сумма закупки (товаров, работ, услуг) (тыс. руб.)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</si>
</sst>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_-* #,##0.0_р_._-;\-* #,##0.0_р_._-;_-* &quot;-&quot;??_р_._-;_-@_-"/>
    <numFmt numFmtId="179" formatCode="_-* #,##0.000_р_._-;\-* #,##0.000_р_._-;_-* &quot;-&quot;??_р_._-;_-@_-"/>
    <numFmt numFmtId="180" formatCode="0.000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,"/>
    <numFmt numFmtId="187" formatCode="0.0,"/>
    <numFmt numFmtId="188" formatCode="0.00,"/>
    <numFmt numFmtId="189" formatCode="_-* #,##0_р_._-;\-* #,##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mmm/yyyy"/>
    <numFmt numFmtId="195" formatCode="[$-FC19]d\ mmmm\ yyyy\ &quot;г.&quot;"/>
    <numFmt numFmtId="196" formatCode="#,##0.00\ _₽"/>
    <numFmt numFmtId="197" formatCode="#,##0\ &quot;₽&quot;"/>
    <numFmt numFmtId="198" formatCode="0.0,&quot;тыс.руб.&quot;"/>
    <numFmt numFmtId="199" formatCode="0.0,&quot;тыс. ру.&quot;"/>
    <numFmt numFmtId="200" formatCode="0.0,&quot;  тыс. ру.&quot;"/>
    <numFmt numFmtId="201" formatCode="#,##0.000"/>
    <numFmt numFmtId="202" formatCode="#,##0.0000"/>
    <numFmt numFmtId="203" formatCode="#,##0.0"/>
  </numFmts>
  <fonts count="46">
    <font>
      <sz val="8"/>
      <name val="Arial"/>
      <family val="2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4"/>
      <color indexed="63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0" xfId="0" applyNumberFormat="1" applyFont="1" applyFill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73" fontId="1" fillId="34" borderId="10" xfId="0" applyNumberFormat="1" applyFont="1" applyFill="1" applyBorder="1" applyAlignment="1">
      <alignment horizontal="center" vertical="center" wrapText="1"/>
    </xf>
    <xf numFmtId="173" fontId="1" fillId="34" borderId="11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4" fontId="1" fillId="35" borderId="10" xfId="0" applyNumberFormat="1" applyFont="1" applyFill="1" applyBorder="1" applyAlignment="1">
      <alignment horizontal="center" vertical="center"/>
    </xf>
    <xf numFmtId="173" fontId="1" fillId="35" borderId="10" xfId="0" applyNumberFormat="1" applyFont="1" applyFill="1" applyBorder="1" applyAlignment="1">
      <alignment horizontal="center" vertical="center" wrapText="1"/>
    </xf>
    <xf numFmtId="173" fontId="1" fillId="35" borderId="12" xfId="0" applyNumberFormat="1" applyFont="1" applyFill="1" applyBorder="1" applyAlignment="1">
      <alignment horizontal="center" vertical="center" wrapText="1"/>
    </xf>
    <xf numFmtId="173" fontId="1" fillId="35" borderId="13" xfId="0" applyNumberFormat="1" applyFont="1" applyFill="1" applyBorder="1" applyAlignment="1">
      <alignment horizontal="center" vertical="center" wrapText="1"/>
    </xf>
    <xf numFmtId="1" fontId="1" fillId="35" borderId="13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/>
    </xf>
    <xf numFmtId="173" fontId="1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173" fontId="1" fillId="35" borderId="14" xfId="0" applyNumberFormat="1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28" borderId="11" xfId="0" applyFont="1" applyFill="1" applyBorder="1" applyAlignment="1">
      <alignment horizontal="center" vertical="center" wrapText="1"/>
    </xf>
    <xf numFmtId="173" fontId="1" fillId="28" borderId="11" xfId="0" applyNumberFormat="1" applyFont="1" applyFill="1" applyBorder="1" applyAlignment="1">
      <alignment horizontal="center" vertical="center" wrapText="1"/>
    </xf>
    <xf numFmtId="173" fontId="1" fillId="28" borderId="15" xfId="0" applyNumberFormat="1" applyFont="1" applyFill="1" applyBorder="1" applyAlignment="1">
      <alignment horizontal="center" vertical="center" wrapText="1"/>
    </xf>
    <xf numFmtId="0" fontId="1" fillId="28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0" borderId="10" xfId="42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10" xfId="55" applyNumberFormat="1" applyFont="1" applyFill="1" applyBorder="1" applyAlignment="1">
      <alignment horizontal="center" vertical="center" wrapText="1"/>
      <protection/>
    </xf>
    <xf numFmtId="0" fontId="1" fillId="36" borderId="10" xfId="0" applyFont="1" applyFill="1" applyBorder="1" applyAlignment="1">
      <alignment horizontal="center" vertical="center" wrapText="1"/>
    </xf>
    <xf numFmtId="173" fontId="1" fillId="36" borderId="10" xfId="0" applyNumberFormat="1" applyFont="1" applyFill="1" applyBorder="1" applyAlignment="1">
      <alignment horizontal="center" vertical="center" wrapText="1"/>
    </xf>
    <xf numFmtId="0" fontId="1" fillId="28" borderId="10" xfId="0" applyFont="1" applyFill="1" applyBorder="1" applyAlignment="1">
      <alignment horizontal="center" vertical="center" wrapText="1"/>
    </xf>
    <xf numFmtId="173" fontId="1" fillId="28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3" xfId="42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/>
    </xf>
    <xf numFmtId="173" fontId="2" fillId="33" borderId="10" xfId="42" applyNumberFormat="1" applyFont="1" applyFill="1" applyBorder="1" applyAlignment="1">
      <alignment horizontal="center" vertical="center" wrapText="1"/>
    </xf>
    <xf numFmtId="0" fontId="1" fillId="0" borderId="17" xfId="55" applyNumberFormat="1" applyFont="1" applyFill="1" applyBorder="1" applyAlignment="1">
      <alignment horizontal="center" vertical="center" wrapText="1"/>
      <protection/>
    </xf>
    <xf numFmtId="0" fontId="2" fillId="0" borderId="0" xfId="42" applyFont="1" applyBorder="1" applyAlignment="1">
      <alignment horizontal="center" vertical="center" wrapText="1"/>
    </xf>
    <xf numFmtId="14" fontId="1" fillId="0" borderId="10" xfId="55" applyNumberFormat="1" applyFont="1" applyFill="1" applyBorder="1" applyAlignment="1">
      <alignment horizontal="center" vertical="center" wrapText="1"/>
      <protection/>
    </xf>
    <xf numFmtId="14" fontId="1" fillId="0" borderId="10" xfId="0" applyNumberFormat="1" applyFont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28" borderId="10" xfId="0" applyFont="1" applyFill="1" applyBorder="1" applyAlignment="1">
      <alignment wrapText="1"/>
    </xf>
    <xf numFmtId="173" fontId="1" fillId="28" borderId="10" xfId="0" applyNumberFormat="1" applyFont="1" applyFill="1" applyBorder="1" applyAlignment="1">
      <alignment wrapText="1"/>
    </xf>
    <xf numFmtId="0" fontId="1" fillId="28" borderId="10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173" fontId="1" fillId="35" borderId="18" xfId="0" applyNumberFormat="1" applyFont="1" applyFill="1" applyBorder="1" applyAlignment="1">
      <alignment horizontal="center" vertical="center" wrapText="1"/>
    </xf>
    <xf numFmtId="173" fontId="1" fillId="35" borderId="19" xfId="0" applyNumberFormat="1" applyFont="1" applyFill="1" applyBorder="1" applyAlignment="1">
      <alignment horizontal="center" vertical="center" wrapText="1"/>
    </xf>
    <xf numFmtId="173" fontId="1" fillId="35" borderId="20" xfId="0" applyNumberFormat="1" applyFont="1" applyFill="1" applyBorder="1" applyAlignment="1">
      <alignment horizontal="center" vertical="center" wrapText="1"/>
    </xf>
    <xf numFmtId="173" fontId="1" fillId="35" borderId="2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center" vertical="center" wrapText="1"/>
    </xf>
    <xf numFmtId="4" fontId="1" fillId="35" borderId="13" xfId="0" applyNumberFormat="1" applyFont="1" applyFill="1" applyBorder="1" applyAlignment="1">
      <alignment horizontal="center" vertical="center"/>
    </xf>
    <xf numFmtId="4" fontId="1" fillId="35" borderId="13" xfId="0" applyNumberFormat="1" applyFont="1" applyFill="1" applyBorder="1" applyAlignment="1">
      <alignment horizontal="center" vertical="center" wrapText="1"/>
    </xf>
    <xf numFmtId="4" fontId="1" fillId="28" borderId="15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55" applyNumberFormat="1" applyFont="1" applyFill="1" applyBorder="1" applyAlignment="1">
      <alignment horizontal="center" vertical="center" wrapText="1"/>
      <protection/>
    </xf>
    <xf numFmtId="4" fontId="1" fillId="36" borderId="10" xfId="0" applyNumberFormat="1" applyFont="1" applyFill="1" applyBorder="1" applyAlignment="1">
      <alignment horizontal="center" vertical="center" wrapText="1"/>
    </xf>
    <xf numFmtId="4" fontId="1" fillId="28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28" borderId="10" xfId="0" applyNumberFormat="1" applyFont="1" applyFill="1" applyBorder="1" applyAlignment="1">
      <alignment wrapText="1"/>
    </xf>
    <xf numFmtId="4" fontId="1" fillId="33" borderId="0" xfId="0" applyNumberFormat="1" applyFont="1" applyFill="1" applyBorder="1" applyAlignment="1">
      <alignment wrapText="1"/>
    </xf>
    <xf numFmtId="4" fontId="1" fillId="33" borderId="0" xfId="0" applyNumberFormat="1" applyFont="1" applyFill="1" applyAlignment="1">
      <alignment horizontal="center" vertical="center" wrapText="1"/>
    </xf>
    <xf numFmtId="0" fontId="31" fillId="0" borderId="0" xfId="42" applyBorder="1" applyAlignment="1">
      <alignment horizontal="center" vertical="center" wrapText="1"/>
    </xf>
    <xf numFmtId="0" fontId="1" fillId="35" borderId="10" xfId="55" applyNumberFormat="1" applyFont="1" applyFill="1" applyBorder="1" applyAlignment="1">
      <alignment horizontal="center" vertical="center" wrapText="1"/>
      <protection/>
    </xf>
    <xf numFmtId="0" fontId="5" fillId="33" borderId="22" xfId="0" applyFont="1" applyFill="1" applyBorder="1" applyAlignment="1">
      <alignment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3" fontId="1" fillId="28" borderId="17" xfId="0" applyNumberFormat="1" applyFont="1" applyFill="1" applyBorder="1" applyAlignment="1">
      <alignment horizontal="center" vertical="center" wrapText="1"/>
    </xf>
    <xf numFmtId="0" fontId="1" fillId="28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4" fontId="1" fillId="33" borderId="13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right" vertical="center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5" xfId="0" applyFont="1" applyFill="1" applyBorder="1" applyAlignment="1">
      <alignment horizontal="center" vertical="center" textRotation="90" wrapText="1"/>
    </xf>
    <xf numFmtId="0" fontId="1" fillId="33" borderId="17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1" fillId="33" borderId="24" xfId="0" applyFont="1" applyFill="1" applyBorder="1" applyAlignment="1">
      <alignment horizontal="center" vertical="center" textRotation="90" wrapText="1"/>
    </xf>
    <xf numFmtId="0" fontId="1" fillId="33" borderId="25" xfId="0" applyFont="1" applyFill="1" applyBorder="1" applyAlignment="1">
      <alignment horizontal="center" vertical="center" textRotation="90" wrapText="1"/>
    </xf>
    <xf numFmtId="0" fontId="1" fillId="33" borderId="26" xfId="0" applyFont="1" applyFill="1" applyBorder="1" applyAlignment="1">
      <alignment horizontal="center" vertical="center" textRotation="90" wrapText="1"/>
    </xf>
    <xf numFmtId="0" fontId="1" fillId="33" borderId="27" xfId="0" applyFont="1" applyFill="1" applyBorder="1" applyAlignment="1">
      <alignment horizontal="center" vertical="center" textRotation="90" wrapText="1"/>
    </xf>
    <xf numFmtId="0" fontId="1" fillId="33" borderId="28" xfId="0" applyFont="1" applyFill="1" applyBorder="1" applyAlignment="1">
      <alignment horizontal="center" vertical="center" textRotation="90" wrapText="1"/>
    </xf>
    <xf numFmtId="0" fontId="1" fillId="33" borderId="15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4D4D4D"/>
      <rgbColor rgb="00CCFFFF"/>
      <rgbColor rgb="00E6E6E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223/purchase/public/purchase/info/common-info.html?purchaseId=10173435&amp;purchaseMethodType=AESMBO" TargetMode="External" /><Relationship Id="rId2" Type="http://schemas.openxmlformats.org/officeDocument/2006/relationships/hyperlink" Target="https://zakupki.gov.ru/223/purchase/public/purchase/info/common-info.html?purchaseId=10211233&amp;purchaseMethodType=AESMBO" TargetMode="External" /><Relationship Id="rId3" Type="http://schemas.openxmlformats.org/officeDocument/2006/relationships/hyperlink" Target="https://zakupki.gov.ru/223/purchase/public/purchase/info/common-info.html?purchaseId=10251647&amp;purchaseMethodType=IS" TargetMode="External" /><Relationship Id="rId4" Type="http://schemas.openxmlformats.org/officeDocument/2006/relationships/hyperlink" Target="https://zakupki.gov.ru/223/purchase/public/purchase/info/common-info.html?purchaseId=10251761&amp;purchaseMethodType=IS" TargetMode="External" /><Relationship Id="rId5" Type="http://schemas.openxmlformats.org/officeDocument/2006/relationships/hyperlink" Target="https://zakupki.gov.ru/223/purchase/public/purchase/info/common-info.html?purchaseId=10251779&amp;purchaseMethodType=IS" TargetMode="External" /><Relationship Id="rId6" Type="http://schemas.openxmlformats.org/officeDocument/2006/relationships/hyperlink" Target="https://zakupki.gov.ru/223/purchase/public/purchase/info/common-info.html?purchaseId=10235052&amp;purchaseMethodType=AESMBO" TargetMode="External" /><Relationship Id="rId7" Type="http://schemas.openxmlformats.org/officeDocument/2006/relationships/hyperlink" Target="https://zakupki.gov.ru/223/purchase/public/purchase/info/common-info.html?purchaseId=10323224&amp;purchaseMethodType=IS" TargetMode="External" /><Relationship Id="rId8" Type="http://schemas.openxmlformats.org/officeDocument/2006/relationships/hyperlink" Target="https://zakupki.gov.ru/223/purchase/public/purchase/info/common-info.html?purchaseId=10323534&amp;purchaseMethodType=IS" TargetMode="External" /><Relationship Id="rId9" Type="http://schemas.openxmlformats.org/officeDocument/2006/relationships/hyperlink" Target="https://zakupki.gov.ru/223/purchase/public/purchase/info/common-info.html?purchaseId=10324041&amp;purchaseMethodType=IS" TargetMode="External" /><Relationship Id="rId10" Type="http://schemas.openxmlformats.org/officeDocument/2006/relationships/hyperlink" Target="https://zakupki.gov.ru/223/purchase/public/purchase/info/common-info.html?purchaseId=10329141&amp;purchaseMethodType=IS" TargetMode="External" /><Relationship Id="rId11" Type="http://schemas.openxmlformats.org/officeDocument/2006/relationships/hyperlink" Target="https://zakupki.gov.ru/223/purchase/public/purchase/info/common-info.html?purchaseId=10324357&amp;purchaseMethodType=IS" TargetMode="External" /><Relationship Id="rId12" Type="http://schemas.openxmlformats.org/officeDocument/2006/relationships/hyperlink" Target="https://zakupki.gov.ru/223/purchase/public/purchase/info/common-info.html?purchaseId=10324531&amp;purchaseMethodType=IS" TargetMode="External" /><Relationship Id="rId13" Type="http://schemas.openxmlformats.org/officeDocument/2006/relationships/hyperlink" Target="https://zakupki.gov.ru/223/purchase/public/purchase/info/common-info.html?purchaseId=10234815&amp;purchaseMethodType=AESMBO" TargetMode="External" /><Relationship Id="rId14" Type="http://schemas.openxmlformats.org/officeDocument/2006/relationships/hyperlink" Target="https://zakupki.gov.ru/223/purchase/public/purchase/info/common-info.html?purchaseId=10323810&amp;purchaseMethodType=IS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137"/>
  <sheetViews>
    <sheetView tabSelected="1" view="pageBreakPreview" zoomScale="30" zoomScaleNormal="51" zoomScaleSheetLayoutView="30" workbookViewId="0" topLeftCell="A109">
      <selection activeCell="I9" sqref="I9"/>
    </sheetView>
  </sheetViews>
  <sheetFormatPr defaultColWidth="9.33203125" defaultRowHeight="97.5" customHeight="1"/>
  <cols>
    <col min="1" max="1" width="16.16015625" style="1" customWidth="1"/>
    <col min="2" max="2" width="64.33203125" style="1" customWidth="1"/>
    <col min="3" max="3" width="24.33203125" style="1" customWidth="1"/>
    <col min="4" max="4" width="19.33203125" style="1" customWidth="1"/>
    <col min="5" max="5" width="22.66015625" style="1" customWidth="1"/>
    <col min="6" max="6" width="25.83203125" style="1" customWidth="1"/>
    <col min="7" max="7" width="38" style="1" customWidth="1"/>
    <col min="8" max="8" width="25.66015625" style="1" customWidth="1"/>
    <col min="9" max="9" width="26.83203125" style="1" customWidth="1"/>
    <col min="10" max="10" width="24.66015625" style="1" customWidth="1"/>
    <col min="11" max="11" width="24.5" style="1" customWidth="1"/>
    <col min="12" max="12" width="22" style="1" customWidth="1"/>
    <col min="13" max="13" width="23.83203125" style="1" customWidth="1"/>
    <col min="14" max="14" width="41.5" style="1" customWidth="1"/>
    <col min="15" max="15" width="22.16015625" style="1" customWidth="1"/>
    <col min="16" max="16" width="87.33203125" style="1" customWidth="1"/>
    <col min="17" max="17" width="30.83203125" style="71" customWidth="1"/>
    <col min="18" max="18" width="20.5" style="1" customWidth="1"/>
    <col min="19" max="19" width="17.16015625" style="1" customWidth="1"/>
    <col min="20" max="20" width="28.83203125" style="71" customWidth="1"/>
    <col min="21" max="21" width="54.66015625" style="1" customWidth="1"/>
    <col min="22" max="22" width="70.66015625" style="1" customWidth="1"/>
    <col min="23" max="23" width="35.66015625" style="1" customWidth="1"/>
    <col min="24" max="16384" width="9.33203125" style="1" customWidth="1"/>
  </cols>
  <sheetData>
    <row r="1" spans="2:23" ht="51" customHeight="1">
      <c r="B1" s="86" t="s">
        <v>29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2:23" ht="21" customHeight="1">
      <c r="B2" s="86" t="s">
        <v>30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ht="27.7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17" ht="35.25" customHeight="1">
      <c r="A4" s="100" t="s">
        <v>79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58"/>
    </row>
    <row r="5" spans="1:23" ht="54.75" customHeight="1">
      <c r="A5" s="80" t="s">
        <v>0</v>
      </c>
      <c r="B5" s="80" t="s">
        <v>2</v>
      </c>
      <c r="C5" s="82" t="s">
        <v>23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4"/>
      <c r="P5" s="87" t="s">
        <v>24</v>
      </c>
      <c r="Q5" s="87" t="s">
        <v>258</v>
      </c>
      <c r="R5" s="87" t="s">
        <v>25</v>
      </c>
      <c r="S5" s="87" t="s">
        <v>26</v>
      </c>
      <c r="T5" s="87" t="s">
        <v>259</v>
      </c>
      <c r="U5" s="87" t="s">
        <v>27</v>
      </c>
      <c r="V5" s="90" t="s">
        <v>28</v>
      </c>
      <c r="W5" s="91"/>
    </row>
    <row r="6" spans="1:23" ht="77.25" customHeight="1">
      <c r="A6" s="96"/>
      <c r="B6" s="96"/>
      <c r="C6" s="82" t="s">
        <v>19</v>
      </c>
      <c r="D6" s="83"/>
      <c r="E6" s="83"/>
      <c r="F6" s="83"/>
      <c r="G6" s="83"/>
      <c r="H6" s="83"/>
      <c r="I6" s="83"/>
      <c r="J6" s="83"/>
      <c r="K6" s="83"/>
      <c r="L6" s="83"/>
      <c r="M6" s="84"/>
      <c r="N6" s="82" t="s">
        <v>20</v>
      </c>
      <c r="O6" s="84"/>
      <c r="P6" s="88"/>
      <c r="Q6" s="88"/>
      <c r="R6" s="88"/>
      <c r="S6" s="88"/>
      <c r="T6" s="88"/>
      <c r="U6" s="88"/>
      <c r="V6" s="92"/>
      <c r="W6" s="93"/>
    </row>
    <row r="7" spans="1:23" ht="47.25" customHeight="1">
      <c r="A7" s="96"/>
      <c r="B7" s="96"/>
      <c r="C7" s="82" t="s">
        <v>18</v>
      </c>
      <c r="D7" s="83"/>
      <c r="E7" s="83"/>
      <c r="F7" s="83"/>
      <c r="G7" s="83"/>
      <c r="H7" s="84"/>
      <c r="I7" s="2"/>
      <c r="J7" s="2"/>
      <c r="K7" s="2"/>
      <c r="L7" s="2"/>
      <c r="M7" s="2" t="s">
        <v>17</v>
      </c>
      <c r="N7" s="80" t="s">
        <v>22</v>
      </c>
      <c r="O7" s="80" t="s">
        <v>21</v>
      </c>
      <c r="P7" s="88"/>
      <c r="Q7" s="88"/>
      <c r="R7" s="88"/>
      <c r="S7" s="88"/>
      <c r="T7" s="88"/>
      <c r="U7" s="88"/>
      <c r="V7" s="92"/>
      <c r="W7" s="93"/>
    </row>
    <row r="8" spans="1:23" ht="80.25" customHeight="1">
      <c r="A8" s="96"/>
      <c r="B8" s="96"/>
      <c r="C8" s="2" t="s">
        <v>4</v>
      </c>
      <c r="D8" s="2"/>
      <c r="E8" s="2"/>
      <c r="F8" s="2" t="s">
        <v>7</v>
      </c>
      <c r="G8" s="2"/>
      <c r="H8" s="2"/>
      <c r="I8" s="2" t="s">
        <v>11</v>
      </c>
      <c r="J8" s="2"/>
      <c r="K8" s="2" t="s">
        <v>12</v>
      </c>
      <c r="L8" s="2"/>
      <c r="M8" s="2"/>
      <c r="N8" s="81"/>
      <c r="O8" s="81"/>
      <c r="P8" s="88"/>
      <c r="Q8" s="88"/>
      <c r="R8" s="88"/>
      <c r="S8" s="88"/>
      <c r="T8" s="88"/>
      <c r="U8" s="88"/>
      <c r="V8" s="92"/>
      <c r="W8" s="93"/>
    </row>
    <row r="9" spans="1:23" ht="97.5" customHeight="1">
      <c r="A9" s="81"/>
      <c r="B9" s="81"/>
      <c r="C9" s="3" t="s">
        <v>3</v>
      </c>
      <c r="D9" s="3" t="s">
        <v>5</v>
      </c>
      <c r="E9" s="3" t="s">
        <v>6</v>
      </c>
      <c r="F9" s="3" t="s">
        <v>8</v>
      </c>
      <c r="G9" s="3" t="s">
        <v>9</v>
      </c>
      <c r="H9" s="3" t="s">
        <v>10</v>
      </c>
      <c r="I9" s="3" t="s">
        <v>13</v>
      </c>
      <c r="J9" s="3" t="s">
        <v>14</v>
      </c>
      <c r="K9" s="3" t="s">
        <v>15</v>
      </c>
      <c r="L9" s="3" t="s">
        <v>16</v>
      </c>
      <c r="M9" s="2"/>
      <c r="N9" s="3"/>
      <c r="O9" s="3"/>
      <c r="P9" s="89"/>
      <c r="Q9" s="89"/>
      <c r="R9" s="89"/>
      <c r="S9" s="89"/>
      <c r="T9" s="89"/>
      <c r="U9" s="89"/>
      <c r="V9" s="94"/>
      <c r="W9" s="95"/>
    </row>
    <row r="10" spans="1:23" s="5" customFormat="1" ht="38.2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75">
        <v>17</v>
      </c>
      <c r="R10" s="4">
        <v>18</v>
      </c>
      <c r="S10" s="4">
        <v>19</v>
      </c>
      <c r="T10" s="75">
        <v>20</v>
      </c>
      <c r="U10" s="4">
        <v>21</v>
      </c>
      <c r="V10" s="98">
        <v>22</v>
      </c>
      <c r="W10" s="99"/>
    </row>
    <row r="11" spans="1:23" s="10" customFormat="1" ht="40.5" customHeight="1">
      <c r="A11" s="6" t="s">
        <v>31</v>
      </c>
      <c r="B11" s="6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  <c r="Q11" s="60"/>
      <c r="R11" s="8"/>
      <c r="S11" s="8"/>
      <c r="T11" s="60"/>
      <c r="U11" s="8"/>
      <c r="V11" s="8"/>
      <c r="W11" s="9"/>
    </row>
    <row r="12" spans="1:23" s="10" customFormat="1" ht="24.75" customHeight="1">
      <c r="A12" s="11">
        <v>1</v>
      </c>
      <c r="B12" s="12" t="s">
        <v>80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1" t="s">
        <v>37</v>
      </c>
      <c r="O12" s="14"/>
      <c r="P12" s="53" t="s">
        <v>78</v>
      </c>
      <c r="Q12" s="61">
        <f>50047.66/1000</f>
        <v>50.04766</v>
      </c>
      <c r="R12" s="55" t="s">
        <v>53</v>
      </c>
      <c r="S12" s="15" t="s">
        <v>54</v>
      </c>
      <c r="T12" s="62">
        <f>Q12</f>
        <v>50.04766</v>
      </c>
      <c r="U12" s="15" t="s">
        <v>77</v>
      </c>
      <c r="V12" s="16">
        <v>118201004412</v>
      </c>
      <c r="W12" s="17" t="s">
        <v>81</v>
      </c>
    </row>
    <row r="13" spans="1:23" s="10" customFormat="1" ht="24.75" customHeight="1">
      <c r="A13" s="11">
        <v>2</v>
      </c>
      <c r="B13" s="12" t="s">
        <v>80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1" t="s">
        <v>37</v>
      </c>
      <c r="O13" s="14"/>
      <c r="P13" s="53" t="s">
        <v>78</v>
      </c>
      <c r="Q13" s="62">
        <f>28699.89/1000</f>
        <v>28.69989</v>
      </c>
      <c r="R13" s="55" t="s">
        <v>53</v>
      </c>
      <c r="S13" s="15" t="s">
        <v>54</v>
      </c>
      <c r="T13" s="62">
        <f aca="true" t="shared" si="0" ref="T13:T67">Q13</f>
        <v>28.69989</v>
      </c>
      <c r="U13" s="15" t="s">
        <v>77</v>
      </c>
      <c r="V13" s="16">
        <v>518201029744</v>
      </c>
      <c r="W13" s="17" t="s">
        <v>81</v>
      </c>
    </row>
    <row r="14" spans="1:23" s="10" customFormat="1" ht="24.75" customHeight="1">
      <c r="A14" s="11">
        <v>3</v>
      </c>
      <c r="B14" s="12" t="s">
        <v>80</v>
      </c>
      <c r="C14" s="13"/>
      <c r="D14" s="13"/>
      <c r="E14" s="13"/>
      <c r="F14" s="13"/>
      <c r="G14" s="18"/>
      <c r="H14" s="18"/>
      <c r="I14" s="18"/>
      <c r="J14" s="18"/>
      <c r="K14" s="18"/>
      <c r="L14" s="18"/>
      <c r="M14" s="18"/>
      <c r="N14" s="19" t="s">
        <v>37</v>
      </c>
      <c r="O14" s="20"/>
      <c r="P14" s="53" t="s">
        <v>78</v>
      </c>
      <c r="Q14" s="62">
        <f>398.75/1000</f>
        <v>0.39875</v>
      </c>
      <c r="R14" s="56" t="s">
        <v>53</v>
      </c>
      <c r="S14" s="54" t="s">
        <v>54</v>
      </c>
      <c r="T14" s="62">
        <f t="shared" si="0"/>
        <v>0.39875</v>
      </c>
      <c r="U14" s="15" t="s">
        <v>77</v>
      </c>
      <c r="V14" s="16">
        <v>118201005432</v>
      </c>
      <c r="W14" s="17" t="s">
        <v>81</v>
      </c>
    </row>
    <row r="15" spans="1:23" s="10" customFormat="1" ht="24.75" customHeight="1">
      <c r="A15" s="11">
        <v>4</v>
      </c>
      <c r="B15" s="12" t="s">
        <v>80</v>
      </c>
      <c r="C15" s="13"/>
      <c r="D15" s="13"/>
      <c r="E15" s="13"/>
      <c r="F15" s="14"/>
      <c r="G15" s="15"/>
      <c r="H15" s="15"/>
      <c r="I15" s="15"/>
      <c r="J15" s="15"/>
      <c r="K15" s="15"/>
      <c r="L15" s="15"/>
      <c r="M15" s="15"/>
      <c r="N15" s="21" t="s">
        <v>37</v>
      </c>
      <c r="O15" s="53"/>
      <c r="P15" s="53" t="s">
        <v>78</v>
      </c>
      <c r="Q15" s="62">
        <f>1953.47/1000</f>
        <v>1.95347</v>
      </c>
      <c r="R15" s="55" t="s">
        <v>53</v>
      </c>
      <c r="S15" s="15" t="s">
        <v>54</v>
      </c>
      <c r="T15" s="62">
        <f t="shared" si="0"/>
        <v>1.95347</v>
      </c>
      <c r="U15" s="15" t="s">
        <v>77</v>
      </c>
      <c r="V15" s="16">
        <v>218201013384</v>
      </c>
      <c r="W15" s="17" t="s">
        <v>81</v>
      </c>
    </row>
    <row r="16" spans="1:23" s="10" customFormat="1" ht="24.75" customHeight="1">
      <c r="A16" s="11">
        <v>5</v>
      </c>
      <c r="B16" s="12" t="s">
        <v>80</v>
      </c>
      <c r="C16" s="13"/>
      <c r="D16" s="13"/>
      <c r="E16" s="13"/>
      <c r="F16" s="14"/>
      <c r="G16" s="15"/>
      <c r="H16" s="15"/>
      <c r="I16" s="15"/>
      <c r="J16" s="15"/>
      <c r="K16" s="15"/>
      <c r="L16" s="15"/>
      <c r="M16" s="15"/>
      <c r="N16" s="21" t="s">
        <v>37</v>
      </c>
      <c r="O16" s="15"/>
      <c r="P16" s="53" t="s">
        <v>78</v>
      </c>
      <c r="Q16" s="62">
        <f>1129.85/1000</f>
        <v>1.1298499999999998</v>
      </c>
      <c r="R16" s="55" t="s">
        <v>53</v>
      </c>
      <c r="S16" s="15" t="s">
        <v>54</v>
      </c>
      <c r="T16" s="62">
        <f t="shared" si="0"/>
        <v>1.1298499999999998</v>
      </c>
      <c r="U16" s="15" t="s">
        <v>77</v>
      </c>
      <c r="V16" s="16">
        <v>518201029834</v>
      </c>
      <c r="W16" s="17" t="s">
        <v>81</v>
      </c>
    </row>
    <row r="17" spans="1:23" s="10" customFormat="1" ht="24.75" customHeight="1">
      <c r="A17" s="11">
        <v>6</v>
      </c>
      <c r="B17" s="12" t="s">
        <v>80</v>
      </c>
      <c r="C17" s="13"/>
      <c r="D17" s="13"/>
      <c r="E17" s="13"/>
      <c r="F17" s="14"/>
      <c r="G17" s="15"/>
      <c r="H17" s="15"/>
      <c r="I17" s="15"/>
      <c r="J17" s="15"/>
      <c r="K17" s="15"/>
      <c r="L17" s="15"/>
      <c r="M17" s="15"/>
      <c r="N17" s="21" t="s">
        <v>37</v>
      </c>
      <c r="O17" s="15"/>
      <c r="P17" s="53" t="s">
        <v>78</v>
      </c>
      <c r="Q17" s="62">
        <f>4269.48/1000</f>
        <v>4.26948</v>
      </c>
      <c r="R17" s="55" t="s">
        <v>53</v>
      </c>
      <c r="S17" s="15" t="s">
        <v>54</v>
      </c>
      <c r="T17" s="62">
        <f t="shared" si="0"/>
        <v>4.26948</v>
      </c>
      <c r="U17" s="15" t="s">
        <v>77</v>
      </c>
      <c r="V17" s="16">
        <v>318201016896</v>
      </c>
      <c r="W17" s="17" t="s">
        <v>81</v>
      </c>
    </row>
    <row r="18" spans="1:23" s="10" customFormat="1" ht="24.75" customHeight="1">
      <c r="A18" s="11">
        <v>7</v>
      </c>
      <c r="B18" s="12" t="s">
        <v>80</v>
      </c>
      <c r="C18" s="13"/>
      <c r="D18" s="13"/>
      <c r="E18" s="13"/>
      <c r="F18" s="14"/>
      <c r="G18" s="15"/>
      <c r="H18" s="15"/>
      <c r="I18" s="15"/>
      <c r="J18" s="15"/>
      <c r="K18" s="15"/>
      <c r="L18" s="15"/>
      <c r="M18" s="15"/>
      <c r="N18" s="21" t="s">
        <v>37</v>
      </c>
      <c r="O18" s="15"/>
      <c r="P18" s="53" t="s">
        <v>78</v>
      </c>
      <c r="Q18" s="62">
        <f>853.98/1000</f>
        <v>0.8539800000000001</v>
      </c>
      <c r="R18" s="55" t="s">
        <v>53</v>
      </c>
      <c r="S18" s="15" t="s">
        <v>54</v>
      </c>
      <c r="T18" s="62">
        <f t="shared" si="0"/>
        <v>0.8539800000000001</v>
      </c>
      <c r="U18" s="15" t="s">
        <v>77</v>
      </c>
      <c r="V18" s="16">
        <v>318201017926</v>
      </c>
      <c r="W18" s="17" t="s">
        <v>81</v>
      </c>
    </row>
    <row r="19" spans="1:23" s="10" customFormat="1" ht="24.75" customHeight="1">
      <c r="A19" s="11">
        <v>8</v>
      </c>
      <c r="B19" s="12" t="s">
        <v>80</v>
      </c>
      <c r="C19" s="13"/>
      <c r="D19" s="13"/>
      <c r="E19" s="13"/>
      <c r="F19" s="14"/>
      <c r="G19" s="15"/>
      <c r="H19" s="15"/>
      <c r="I19" s="15"/>
      <c r="J19" s="15"/>
      <c r="K19" s="15"/>
      <c r="L19" s="15"/>
      <c r="M19" s="15"/>
      <c r="N19" s="21" t="s">
        <v>37</v>
      </c>
      <c r="O19" s="15"/>
      <c r="P19" s="53" t="s">
        <v>78</v>
      </c>
      <c r="Q19" s="62">
        <f>6580.78/1000</f>
        <v>6.58078</v>
      </c>
      <c r="R19" s="55" t="s">
        <v>53</v>
      </c>
      <c r="S19" s="15" t="s">
        <v>54</v>
      </c>
      <c r="T19" s="62">
        <f t="shared" si="0"/>
        <v>6.58078</v>
      </c>
      <c r="U19" s="15" t="s">
        <v>77</v>
      </c>
      <c r="V19" s="16">
        <v>118201007854</v>
      </c>
      <c r="W19" s="17" t="s">
        <v>81</v>
      </c>
    </row>
    <row r="20" spans="1:23" s="10" customFormat="1" ht="24.75" customHeight="1">
      <c r="A20" s="11">
        <v>9</v>
      </c>
      <c r="B20" s="12" t="s">
        <v>80</v>
      </c>
      <c r="C20" s="13"/>
      <c r="D20" s="13"/>
      <c r="E20" s="13"/>
      <c r="F20" s="14"/>
      <c r="G20" s="15"/>
      <c r="H20" s="15"/>
      <c r="I20" s="15"/>
      <c r="J20" s="15"/>
      <c r="K20" s="15"/>
      <c r="L20" s="15"/>
      <c r="M20" s="15"/>
      <c r="N20" s="21" t="s">
        <v>37</v>
      </c>
      <c r="O20" s="15"/>
      <c r="P20" s="53" t="s">
        <v>78</v>
      </c>
      <c r="Q20" s="62">
        <f>918.16/1000</f>
        <v>0.91816</v>
      </c>
      <c r="R20" s="55" t="s">
        <v>53</v>
      </c>
      <c r="S20" s="15" t="s">
        <v>54</v>
      </c>
      <c r="T20" s="62">
        <f t="shared" si="0"/>
        <v>0.91816</v>
      </c>
      <c r="U20" s="15" t="s">
        <v>77</v>
      </c>
      <c r="V20" s="16">
        <v>118201008715</v>
      </c>
      <c r="W20" s="17" t="s">
        <v>81</v>
      </c>
    </row>
    <row r="21" spans="1:23" s="10" customFormat="1" ht="24.75" customHeight="1">
      <c r="A21" s="11">
        <v>10</v>
      </c>
      <c r="B21" s="12" t="s">
        <v>80</v>
      </c>
      <c r="C21" s="13"/>
      <c r="D21" s="13"/>
      <c r="E21" s="13"/>
      <c r="F21" s="14"/>
      <c r="G21" s="15"/>
      <c r="H21" s="15"/>
      <c r="I21" s="15"/>
      <c r="J21" s="15"/>
      <c r="K21" s="15"/>
      <c r="L21" s="15"/>
      <c r="M21" s="15"/>
      <c r="N21" s="21" t="s">
        <v>37</v>
      </c>
      <c r="O21" s="15"/>
      <c r="P21" s="53" t="s">
        <v>78</v>
      </c>
      <c r="Q21" s="62">
        <f>2510.46/100</f>
        <v>25.1046</v>
      </c>
      <c r="R21" s="55" t="s">
        <v>53</v>
      </c>
      <c r="S21" s="15" t="s">
        <v>54</v>
      </c>
      <c r="T21" s="62">
        <f t="shared" si="0"/>
        <v>25.1046</v>
      </c>
      <c r="U21" s="15" t="s">
        <v>77</v>
      </c>
      <c r="V21" s="16">
        <v>418201020208</v>
      </c>
      <c r="W21" s="17" t="s">
        <v>81</v>
      </c>
    </row>
    <row r="22" spans="1:23" s="10" customFormat="1" ht="24.75" customHeight="1">
      <c r="A22" s="11">
        <v>11</v>
      </c>
      <c r="B22" s="12" t="s">
        <v>80</v>
      </c>
      <c r="C22" s="13"/>
      <c r="D22" s="13"/>
      <c r="E22" s="13"/>
      <c r="F22" s="14"/>
      <c r="G22" s="15"/>
      <c r="H22" s="15"/>
      <c r="I22" s="15"/>
      <c r="J22" s="15"/>
      <c r="K22" s="15"/>
      <c r="L22" s="15"/>
      <c r="M22" s="15"/>
      <c r="N22" s="21" t="s">
        <v>37</v>
      </c>
      <c r="O22" s="15"/>
      <c r="P22" s="53" t="s">
        <v>78</v>
      </c>
      <c r="Q22" s="62">
        <f>3219.57/1000</f>
        <v>3.21957</v>
      </c>
      <c r="R22" s="55" t="s">
        <v>53</v>
      </c>
      <c r="S22" s="15" t="s">
        <v>54</v>
      </c>
      <c r="T22" s="62">
        <f t="shared" si="0"/>
        <v>3.21957</v>
      </c>
      <c r="U22" s="15" t="s">
        <v>77</v>
      </c>
      <c r="V22" s="16">
        <v>118201009395</v>
      </c>
      <c r="W22" s="17" t="s">
        <v>81</v>
      </c>
    </row>
    <row r="23" spans="1:23" s="10" customFormat="1" ht="24.75" customHeight="1">
      <c r="A23" s="11">
        <v>12</v>
      </c>
      <c r="B23" s="12" t="s">
        <v>80</v>
      </c>
      <c r="C23" s="13"/>
      <c r="D23" s="13"/>
      <c r="E23" s="13"/>
      <c r="F23" s="14"/>
      <c r="G23" s="15"/>
      <c r="H23" s="15"/>
      <c r="I23" s="15"/>
      <c r="J23" s="15"/>
      <c r="K23" s="15"/>
      <c r="L23" s="15"/>
      <c r="M23" s="15"/>
      <c r="N23" s="21" t="s">
        <v>37</v>
      </c>
      <c r="O23" s="15"/>
      <c r="P23" s="53" t="s">
        <v>78</v>
      </c>
      <c r="Q23" s="62">
        <f>11121/1000</f>
        <v>11.121</v>
      </c>
      <c r="R23" s="55" t="s">
        <v>53</v>
      </c>
      <c r="S23" s="15" t="s">
        <v>54</v>
      </c>
      <c r="T23" s="62">
        <f t="shared" si="0"/>
        <v>11.121</v>
      </c>
      <c r="U23" s="15" t="s">
        <v>77</v>
      </c>
      <c r="V23" s="16">
        <v>418201020931</v>
      </c>
      <c r="W23" s="17" t="s">
        <v>81</v>
      </c>
    </row>
    <row r="24" spans="1:23" s="10" customFormat="1" ht="24.75" customHeight="1">
      <c r="A24" s="11">
        <v>13</v>
      </c>
      <c r="B24" s="12" t="s">
        <v>80</v>
      </c>
      <c r="C24" s="13"/>
      <c r="D24" s="13"/>
      <c r="E24" s="13"/>
      <c r="F24" s="14"/>
      <c r="G24" s="15"/>
      <c r="H24" s="15"/>
      <c r="I24" s="15"/>
      <c r="J24" s="15"/>
      <c r="K24" s="15"/>
      <c r="L24" s="15"/>
      <c r="M24" s="15"/>
      <c r="N24" s="21" t="s">
        <v>37</v>
      </c>
      <c r="O24" s="15"/>
      <c r="P24" s="53" t="s">
        <v>78</v>
      </c>
      <c r="Q24" s="62">
        <f>371.36/1000</f>
        <v>0.37136</v>
      </c>
      <c r="R24" s="55" t="s">
        <v>53</v>
      </c>
      <c r="S24" s="15" t="s">
        <v>54</v>
      </c>
      <c r="T24" s="62">
        <f t="shared" si="0"/>
        <v>0.37136</v>
      </c>
      <c r="U24" s="15" t="s">
        <v>77</v>
      </c>
      <c r="V24" s="16">
        <v>218201010098</v>
      </c>
      <c r="W24" s="17" t="s">
        <v>81</v>
      </c>
    </row>
    <row r="25" spans="1:23" s="10" customFormat="1" ht="24.75" customHeight="1">
      <c r="A25" s="11">
        <v>14</v>
      </c>
      <c r="B25" s="12" t="s">
        <v>80</v>
      </c>
      <c r="C25" s="13"/>
      <c r="D25" s="13"/>
      <c r="E25" s="13"/>
      <c r="F25" s="14"/>
      <c r="G25" s="15"/>
      <c r="H25" s="15"/>
      <c r="I25" s="15"/>
      <c r="J25" s="15"/>
      <c r="K25" s="15"/>
      <c r="L25" s="15"/>
      <c r="M25" s="15"/>
      <c r="N25" s="21" t="s">
        <v>37</v>
      </c>
      <c r="O25" s="15"/>
      <c r="P25" s="53" t="s">
        <v>78</v>
      </c>
      <c r="Q25" s="62">
        <f>1415.01/1000</f>
        <v>1.41501</v>
      </c>
      <c r="R25" s="55" t="s">
        <v>53</v>
      </c>
      <c r="S25" s="15" t="s">
        <v>54</v>
      </c>
      <c r="T25" s="62">
        <f t="shared" si="0"/>
        <v>1.41501</v>
      </c>
      <c r="U25" s="15" t="s">
        <v>77</v>
      </c>
      <c r="V25" s="16">
        <v>418201021920</v>
      </c>
      <c r="W25" s="17" t="s">
        <v>81</v>
      </c>
    </row>
    <row r="26" spans="1:23" s="10" customFormat="1" ht="24.75" customHeight="1">
      <c r="A26" s="11">
        <v>15</v>
      </c>
      <c r="B26" s="12" t="s">
        <v>80</v>
      </c>
      <c r="C26" s="13"/>
      <c r="D26" s="13"/>
      <c r="E26" s="13"/>
      <c r="F26" s="14"/>
      <c r="G26" s="15"/>
      <c r="H26" s="15"/>
      <c r="I26" s="15"/>
      <c r="J26" s="15"/>
      <c r="K26" s="15"/>
      <c r="L26" s="15"/>
      <c r="M26" s="15"/>
      <c r="N26" s="21" t="s">
        <v>37</v>
      </c>
      <c r="O26" s="15"/>
      <c r="P26" s="53" t="s">
        <v>78</v>
      </c>
      <c r="Q26" s="62">
        <f>4377.88/1000</f>
        <v>4.37788</v>
      </c>
      <c r="R26" s="55" t="s">
        <v>53</v>
      </c>
      <c r="S26" s="15" t="s">
        <v>54</v>
      </c>
      <c r="T26" s="62">
        <f t="shared" si="0"/>
        <v>4.37788</v>
      </c>
      <c r="U26" s="15" t="s">
        <v>77</v>
      </c>
      <c r="V26" s="16">
        <v>118201003178</v>
      </c>
      <c r="W26" s="17" t="s">
        <v>81</v>
      </c>
    </row>
    <row r="27" spans="1:23" s="10" customFormat="1" ht="24.75" customHeight="1">
      <c r="A27" s="11">
        <v>16</v>
      </c>
      <c r="B27" s="12" t="s">
        <v>80</v>
      </c>
      <c r="C27" s="13"/>
      <c r="D27" s="13"/>
      <c r="E27" s="13"/>
      <c r="F27" s="14"/>
      <c r="G27" s="15"/>
      <c r="H27" s="15"/>
      <c r="I27" s="15"/>
      <c r="J27" s="15"/>
      <c r="K27" s="15"/>
      <c r="L27" s="15"/>
      <c r="M27" s="15"/>
      <c r="N27" s="21" t="s">
        <v>37</v>
      </c>
      <c r="O27" s="15"/>
      <c r="P27" s="53" t="s">
        <v>78</v>
      </c>
      <c r="Q27" s="62">
        <f>1819.49/1000</f>
        <v>1.81949</v>
      </c>
      <c r="R27" s="55" t="s">
        <v>53</v>
      </c>
      <c r="S27" s="15" t="s">
        <v>54</v>
      </c>
      <c r="T27" s="62">
        <f t="shared" si="0"/>
        <v>1.81949</v>
      </c>
      <c r="U27" s="15" t="s">
        <v>77</v>
      </c>
      <c r="V27" s="16">
        <v>218201010683</v>
      </c>
      <c r="W27" s="17" t="s">
        <v>81</v>
      </c>
    </row>
    <row r="28" spans="1:23" s="10" customFormat="1" ht="24.75" customHeight="1">
      <c r="A28" s="11">
        <v>17</v>
      </c>
      <c r="B28" s="12" t="s">
        <v>80</v>
      </c>
      <c r="C28" s="13"/>
      <c r="D28" s="13"/>
      <c r="E28" s="13"/>
      <c r="F28" s="14"/>
      <c r="G28" s="15"/>
      <c r="H28" s="15"/>
      <c r="I28" s="15"/>
      <c r="J28" s="15"/>
      <c r="K28" s="15"/>
      <c r="L28" s="15"/>
      <c r="M28" s="15"/>
      <c r="N28" s="21" t="s">
        <v>37</v>
      </c>
      <c r="O28" s="15"/>
      <c r="P28" s="53" t="s">
        <v>78</v>
      </c>
      <c r="Q28" s="62">
        <f>1564/1000</f>
        <v>1.564</v>
      </c>
      <c r="R28" s="55" t="s">
        <v>53</v>
      </c>
      <c r="S28" s="15" t="s">
        <v>54</v>
      </c>
      <c r="T28" s="62">
        <f t="shared" si="0"/>
        <v>1.564</v>
      </c>
      <c r="U28" s="15" t="s">
        <v>77</v>
      </c>
      <c r="V28" s="16">
        <v>425001021846</v>
      </c>
      <c r="W28" s="17" t="s">
        <v>81</v>
      </c>
    </row>
    <row r="29" spans="1:23" s="10" customFormat="1" ht="24.75" customHeight="1">
      <c r="A29" s="11">
        <v>18</v>
      </c>
      <c r="B29" s="12" t="s">
        <v>80</v>
      </c>
      <c r="C29" s="13"/>
      <c r="D29" s="13"/>
      <c r="E29" s="13"/>
      <c r="F29" s="14"/>
      <c r="G29" s="15"/>
      <c r="H29" s="15"/>
      <c r="I29" s="15"/>
      <c r="J29" s="15"/>
      <c r="K29" s="15"/>
      <c r="L29" s="15"/>
      <c r="M29" s="15"/>
      <c r="N29" s="21" t="s">
        <v>37</v>
      </c>
      <c r="O29" s="15"/>
      <c r="P29" s="53" t="s">
        <v>78</v>
      </c>
      <c r="Q29" s="62">
        <f>4735/1000</f>
        <v>4.735</v>
      </c>
      <c r="R29" s="55" t="s">
        <v>53</v>
      </c>
      <c r="S29" s="15" t="s">
        <v>54</v>
      </c>
      <c r="T29" s="62">
        <f t="shared" si="0"/>
        <v>4.735</v>
      </c>
      <c r="U29" s="15" t="s">
        <v>77</v>
      </c>
      <c r="V29" s="16">
        <v>125001003067</v>
      </c>
      <c r="W29" s="17" t="s">
        <v>81</v>
      </c>
    </row>
    <row r="30" spans="1:23" s="10" customFormat="1" ht="24.75" customHeight="1">
      <c r="A30" s="11">
        <v>19</v>
      </c>
      <c r="B30" s="12" t="s">
        <v>80</v>
      </c>
      <c r="C30" s="13"/>
      <c r="D30" s="13"/>
      <c r="E30" s="13"/>
      <c r="F30" s="14"/>
      <c r="G30" s="15"/>
      <c r="H30" s="15"/>
      <c r="I30" s="15"/>
      <c r="J30" s="15"/>
      <c r="K30" s="15"/>
      <c r="L30" s="15"/>
      <c r="M30" s="15"/>
      <c r="N30" s="21" t="s">
        <v>37</v>
      </c>
      <c r="O30" s="15"/>
      <c r="P30" s="53" t="s">
        <v>78</v>
      </c>
      <c r="Q30" s="62">
        <f>10472/1000</f>
        <v>10.472</v>
      </c>
      <c r="R30" s="55" t="s">
        <v>53</v>
      </c>
      <c r="S30" s="15" t="s">
        <v>54</v>
      </c>
      <c r="T30" s="62">
        <f t="shared" si="0"/>
        <v>10.472</v>
      </c>
      <c r="U30" s="15" t="s">
        <v>77</v>
      </c>
      <c r="V30" s="16">
        <v>425001020697</v>
      </c>
      <c r="W30" s="17" t="s">
        <v>81</v>
      </c>
    </row>
    <row r="31" spans="1:23" s="10" customFormat="1" ht="24.75" customHeight="1">
      <c r="A31" s="11">
        <v>20</v>
      </c>
      <c r="B31" s="12" t="s">
        <v>80</v>
      </c>
      <c r="C31" s="13"/>
      <c r="D31" s="13"/>
      <c r="E31" s="13"/>
      <c r="F31" s="14"/>
      <c r="G31" s="15"/>
      <c r="H31" s="15"/>
      <c r="I31" s="15"/>
      <c r="J31" s="15"/>
      <c r="K31" s="15"/>
      <c r="L31" s="15"/>
      <c r="M31" s="15"/>
      <c r="N31" s="21" t="s">
        <v>37</v>
      </c>
      <c r="O31" s="15"/>
      <c r="P31" s="53" t="s">
        <v>78</v>
      </c>
      <c r="Q31" s="62">
        <f>2126/1000</f>
        <v>2.126</v>
      </c>
      <c r="R31" s="55" t="s">
        <v>53</v>
      </c>
      <c r="S31" s="15" t="s">
        <v>54</v>
      </c>
      <c r="T31" s="62">
        <f t="shared" si="0"/>
        <v>2.126</v>
      </c>
      <c r="U31" s="15" t="s">
        <v>77</v>
      </c>
      <c r="V31" s="16">
        <v>125001008563</v>
      </c>
      <c r="W31" s="17" t="s">
        <v>81</v>
      </c>
    </row>
    <row r="32" spans="1:23" s="10" customFormat="1" ht="24.75" customHeight="1">
      <c r="A32" s="11">
        <v>21</v>
      </c>
      <c r="B32" s="12" t="s">
        <v>80</v>
      </c>
      <c r="C32" s="13"/>
      <c r="D32" s="13"/>
      <c r="E32" s="13"/>
      <c r="F32" s="14"/>
      <c r="G32" s="15"/>
      <c r="H32" s="15"/>
      <c r="I32" s="15"/>
      <c r="J32" s="15"/>
      <c r="K32" s="15"/>
      <c r="L32" s="15"/>
      <c r="M32" s="15"/>
      <c r="N32" s="21" t="s">
        <v>37</v>
      </c>
      <c r="O32" s="15"/>
      <c r="P32" s="53" t="s">
        <v>78</v>
      </c>
      <c r="Q32" s="62">
        <f>2026/1000</f>
        <v>2.026</v>
      </c>
      <c r="R32" s="55" t="s">
        <v>53</v>
      </c>
      <c r="S32" s="15" t="s">
        <v>54</v>
      </c>
      <c r="T32" s="62">
        <f t="shared" si="0"/>
        <v>2.026</v>
      </c>
      <c r="U32" s="15" t="s">
        <v>77</v>
      </c>
      <c r="V32" s="16">
        <v>425001020035</v>
      </c>
      <c r="W32" s="17" t="s">
        <v>81</v>
      </c>
    </row>
    <row r="33" spans="1:23" s="10" customFormat="1" ht="24.75" customHeight="1">
      <c r="A33" s="11">
        <v>22</v>
      </c>
      <c r="B33" s="12" t="s">
        <v>80</v>
      </c>
      <c r="C33" s="13"/>
      <c r="D33" s="13"/>
      <c r="E33" s="13"/>
      <c r="F33" s="14"/>
      <c r="G33" s="15"/>
      <c r="H33" s="15"/>
      <c r="I33" s="15"/>
      <c r="J33" s="15"/>
      <c r="K33" s="15"/>
      <c r="L33" s="15"/>
      <c r="M33" s="15"/>
      <c r="N33" s="21" t="s">
        <v>37</v>
      </c>
      <c r="O33" s="15"/>
      <c r="P33" s="53" t="s">
        <v>78</v>
      </c>
      <c r="Q33" s="62">
        <f>9102/1000</f>
        <v>9.102</v>
      </c>
      <c r="R33" s="55" t="s">
        <v>53</v>
      </c>
      <c r="S33" s="15" t="s">
        <v>54</v>
      </c>
      <c r="T33" s="62">
        <f t="shared" si="0"/>
        <v>9.102</v>
      </c>
      <c r="U33" s="15" t="s">
        <v>77</v>
      </c>
      <c r="V33" s="16">
        <v>125001007671</v>
      </c>
      <c r="W33" s="17" t="s">
        <v>81</v>
      </c>
    </row>
    <row r="34" spans="1:23" s="10" customFormat="1" ht="24.75" customHeight="1">
      <c r="A34" s="11">
        <v>23</v>
      </c>
      <c r="B34" s="12" t="s">
        <v>80</v>
      </c>
      <c r="C34" s="13"/>
      <c r="D34" s="13"/>
      <c r="E34" s="13"/>
      <c r="F34" s="14"/>
      <c r="G34" s="15"/>
      <c r="H34" s="15"/>
      <c r="I34" s="15"/>
      <c r="J34" s="15"/>
      <c r="K34" s="15"/>
      <c r="L34" s="15"/>
      <c r="M34" s="15"/>
      <c r="N34" s="21" t="s">
        <v>37</v>
      </c>
      <c r="O34" s="15"/>
      <c r="P34" s="53" t="s">
        <v>78</v>
      </c>
      <c r="Q34" s="62">
        <f>1899/1000</f>
        <v>1.899</v>
      </c>
      <c r="R34" s="55" t="s">
        <v>53</v>
      </c>
      <c r="S34" s="15" t="s">
        <v>54</v>
      </c>
      <c r="T34" s="62">
        <f t="shared" si="0"/>
        <v>1.899</v>
      </c>
      <c r="U34" s="15" t="s">
        <v>77</v>
      </c>
      <c r="V34" s="16">
        <v>425001018932</v>
      </c>
      <c r="W34" s="17" t="s">
        <v>81</v>
      </c>
    </row>
    <row r="35" spans="1:23" s="10" customFormat="1" ht="24.75" customHeight="1">
      <c r="A35" s="11">
        <v>24</v>
      </c>
      <c r="B35" s="12" t="s">
        <v>80</v>
      </c>
      <c r="C35" s="13"/>
      <c r="D35" s="13"/>
      <c r="E35" s="13"/>
      <c r="F35" s="14"/>
      <c r="G35" s="15"/>
      <c r="H35" s="15"/>
      <c r="I35" s="15"/>
      <c r="J35" s="15"/>
      <c r="K35" s="15"/>
      <c r="L35" s="15"/>
      <c r="M35" s="15"/>
      <c r="N35" s="21" t="s">
        <v>37</v>
      </c>
      <c r="O35" s="15"/>
      <c r="P35" s="53" t="s">
        <v>78</v>
      </c>
      <c r="Q35" s="62">
        <f>2535/1000</f>
        <v>2.535</v>
      </c>
      <c r="R35" s="55" t="s">
        <v>53</v>
      </c>
      <c r="S35" s="15" t="s">
        <v>54</v>
      </c>
      <c r="T35" s="62">
        <f t="shared" si="0"/>
        <v>2.535</v>
      </c>
      <c r="U35" s="15" t="s">
        <v>77</v>
      </c>
      <c r="V35" s="16">
        <v>125001009228</v>
      </c>
      <c r="W35" s="17" t="s">
        <v>81</v>
      </c>
    </row>
    <row r="36" spans="1:23" s="10" customFormat="1" ht="24.75" customHeight="1">
      <c r="A36" s="11">
        <v>25</v>
      </c>
      <c r="B36" s="12" t="s">
        <v>80</v>
      </c>
      <c r="C36" s="13"/>
      <c r="D36" s="13"/>
      <c r="E36" s="13"/>
      <c r="F36" s="14"/>
      <c r="G36" s="15"/>
      <c r="H36" s="15"/>
      <c r="I36" s="15"/>
      <c r="J36" s="15"/>
      <c r="K36" s="15"/>
      <c r="L36" s="15"/>
      <c r="M36" s="15"/>
      <c r="N36" s="21" t="s">
        <v>37</v>
      </c>
      <c r="O36" s="15"/>
      <c r="P36" s="53" t="s">
        <v>78</v>
      </c>
      <c r="Q36" s="62">
        <f>1231/1000</f>
        <v>1.231</v>
      </c>
      <c r="R36" s="55" t="s">
        <v>53</v>
      </c>
      <c r="S36" s="15" t="s">
        <v>54</v>
      </c>
      <c r="T36" s="62">
        <f t="shared" si="0"/>
        <v>1.231</v>
      </c>
      <c r="U36" s="15" t="s">
        <v>77</v>
      </c>
      <c r="V36" s="16">
        <v>525001029668</v>
      </c>
      <c r="W36" s="17" t="s">
        <v>81</v>
      </c>
    </row>
    <row r="37" spans="1:23" s="10" customFormat="1" ht="24.75" customHeight="1">
      <c r="A37" s="11">
        <v>26</v>
      </c>
      <c r="B37" s="12" t="s">
        <v>80</v>
      </c>
      <c r="C37" s="13"/>
      <c r="D37" s="13"/>
      <c r="E37" s="13"/>
      <c r="F37" s="14"/>
      <c r="G37" s="15"/>
      <c r="H37" s="15"/>
      <c r="I37" s="15"/>
      <c r="J37" s="15"/>
      <c r="K37" s="15"/>
      <c r="L37" s="15"/>
      <c r="M37" s="15"/>
      <c r="N37" s="21" t="s">
        <v>37</v>
      </c>
      <c r="O37" s="15"/>
      <c r="P37" s="53" t="s">
        <v>78</v>
      </c>
      <c r="Q37" s="62">
        <f>1037/1000</f>
        <v>1.037</v>
      </c>
      <c r="R37" s="55" t="s">
        <v>53</v>
      </c>
      <c r="S37" s="15" t="s">
        <v>54</v>
      </c>
      <c r="T37" s="62">
        <f t="shared" si="0"/>
        <v>1.037</v>
      </c>
      <c r="U37" s="15" t="s">
        <v>77</v>
      </c>
      <c r="V37" s="16">
        <v>325001017854</v>
      </c>
      <c r="W37" s="17" t="s">
        <v>81</v>
      </c>
    </row>
    <row r="38" spans="1:23" s="10" customFormat="1" ht="24.75" customHeight="1">
      <c r="A38" s="11">
        <v>27</v>
      </c>
      <c r="B38" s="12" t="s">
        <v>80</v>
      </c>
      <c r="C38" s="13"/>
      <c r="D38" s="13"/>
      <c r="E38" s="13"/>
      <c r="F38" s="14"/>
      <c r="G38" s="15"/>
      <c r="H38" s="15"/>
      <c r="I38" s="15"/>
      <c r="J38" s="15"/>
      <c r="K38" s="15"/>
      <c r="L38" s="15"/>
      <c r="M38" s="15"/>
      <c r="N38" s="21" t="s">
        <v>37</v>
      </c>
      <c r="O38" s="15"/>
      <c r="P38" s="53" t="s">
        <v>78</v>
      </c>
      <c r="Q38" s="62">
        <f>20285/1000</f>
        <v>20.285</v>
      </c>
      <c r="R38" s="55" t="s">
        <v>53</v>
      </c>
      <c r="S38" s="15" t="s">
        <v>54</v>
      </c>
      <c r="T38" s="62">
        <f t="shared" si="0"/>
        <v>20.285</v>
      </c>
      <c r="U38" s="15" t="s">
        <v>77</v>
      </c>
      <c r="V38" s="16">
        <v>115001005964</v>
      </c>
      <c r="W38" s="17" t="s">
        <v>81</v>
      </c>
    </row>
    <row r="39" spans="1:23" s="10" customFormat="1" ht="24.75" customHeight="1">
      <c r="A39" s="11">
        <v>28</v>
      </c>
      <c r="B39" s="12" t="s">
        <v>80</v>
      </c>
      <c r="C39" s="13"/>
      <c r="D39" s="13"/>
      <c r="E39" s="13"/>
      <c r="F39" s="14"/>
      <c r="G39" s="15"/>
      <c r="H39" s="15"/>
      <c r="I39" s="15"/>
      <c r="J39" s="15"/>
      <c r="K39" s="15"/>
      <c r="L39" s="15"/>
      <c r="M39" s="15"/>
      <c r="N39" s="21" t="s">
        <v>37</v>
      </c>
      <c r="O39" s="15"/>
      <c r="P39" s="53" t="s">
        <v>78</v>
      </c>
      <c r="Q39" s="62">
        <f>3433/1000</f>
        <v>3.433</v>
      </c>
      <c r="R39" s="55" t="s">
        <v>53</v>
      </c>
      <c r="S39" s="15" t="s">
        <v>54</v>
      </c>
      <c r="T39" s="62">
        <f t="shared" si="0"/>
        <v>3.433</v>
      </c>
      <c r="U39" s="15" t="s">
        <v>77</v>
      </c>
      <c r="V39" s="16">
        <v>325001016804</v>
      </c>
      <c r="W39" s="17" t="s">
        <v>81</v>
      </c>
    </row>
    <row r="40" spans="1:23" s="10" customFormat="1" ht="24.75" customHeight="1">
      <c r="A40" s="11">
        <v>29</v>
      </c>
      <c r="B40" s="12" t="s">
        <v>80</v>
      </c>
      <c r="C40" s="13"/>
      <c r="D40" s="13"/>
      <c r="E40" s="13"/>
      <c r="F40" s="14"/>
      <c r="G40" s="15"/>
      <c r="H40" s="15"/>
      <c r="I40" s="15"/>
      <c r="J40" s="15"/>
      <c r="K40" s="15"/>
      <c r="L40" s="15"/>
      <c r="M40" s="15"/>
      <c r="N40" s="21" t="s">
        <v>37</v>
      </c>
      <c r="O40" s="15"/>
      <c r="P40" s="53" t="s">
        <v>78</v>
      </c>
      <c r="Q40" s="62">
        <f>4647/1000</f>
        <v>4.647</v>
      </c>
      <c r="R40" s="55" t="s">
        <v>53</v>
      </c>
      <c r="S40" s="15" t="s">
        <v>54</v>
      </c>
      <c r="T40" s="62">
        <f t="shared" si="0"/>
        <v>4.647</v>
      </c>
      <c r="U40" s="15" t="s">
        <v>77</v>
      </c>
      <c r="V40" s="16">
        <v>125001007125</v>
      </c>
      <c r="W40" s="17" t="s">
        <v>81</v>
      </c>
    </row>
    <row r="41" spans="1:23" s="10" customFormat="1" ht="24.75" customHeight="1">
      <c r="A41" s="11">
        <v>30</v>
      </c>
      <c r="B41" s="12" t="s">
        <v>80</v>
      </c>
      <c r="C41" s="13"/>
      <c r="D41" s="13"/>
      <c r="E41" s="13"/>
      <c r="F41" s="14"/>
      <c r="G41" s="15"/>
      <c r="H41" s="15"/>
      <c r="I41" s="15"/>
      <c r="J41" s="15"/>
      <c r="K41" s="15"/>
      <c r="L41" s="15"/>
      <c r="M41" s="15"/>
      <c r="N41" s="21" t="s">
        <v>37</v>
      </c>
      <c r="O41" s="15"/>
      <c r="P41" s="53" t="s">
        <v>78</v>
      </c>
      <c r="Q41" s="62">
        <f>28092/1000</f>
        <v>28.092</v>
      </c>
      <c r="R41" s="55" t="s">
        <v>53</v>
      </c>
      <c r="S41" s="15" t="s">
        <v>54</v>
      </c>
      <c r="T41" s="62">
        <f t="shared" si="0"/>
        <v>28.092</v>
      </c>
      <c r="U41" s="15" t="s">
        <v>77</v>
      </c>
      <c r="V41" s="16">
        <v>525001029657</v>
      </c>
      <c r="W41" s="17" t="s">
        <v>81</v>
      </c>
    </row>
    <row r="42" spans="1:23" s="10" customFormat="1" ht="24.75" customHeight="1">
      <c r="A42" s="11">
        <v>31</v>
      </c>
      <c r="B42" s="12" t="s">
        <v>80</v>
      </c>
      <c r="C42" s="13"/>
      <c r="D42" s="13"/>
      <c r="E42" s="13"/>
      <c r="F42" s="14"/>
      <c r="G42" s="15"/>
      <c r="H42" s="15"/>
      <c r="I42" s="15"/>
      <c r="J42" s="15"/>
      <c r="K42" s="15"/>
      <c r="L42" s="15"/>
      <c r="M42" s="15"/>
      <c r="N42" s="21" t="s">
        <v>37</v>
      </c>
      <c r="O42" s="15"/>
      <c r="P42" s="53" t="s">
        <v>78</v>
      </c>
      <c r="Q42" s="62">
        <f>21613/1000</f>
        <v>21.613</v>
      </c>
      <c r="R42" s="55" t="s">
        <v>53</v>
      </c>
      <c r="S42" s="15" t="s">
        <v>54</v>
      </c>
      <c r="T42" s="62">
        <f t="shared" si="0"/>
        <v>21.613</v>
      </c>
      <c r="U42" s="15" t="s">
        <v>77</v>
      </c>
      <c r="V42" s="16">
        <v>125001004297</v>
      </c>
      <c r="W42" s="17" t="s">
        <v>81</v>
      </c>
    </row>
    <row r="43" spans="1:23" s="10" customFormat="1" ht="24.75" customHeight="1">
      <c r="A43" s="11">
        <v>32</v>
      </c>
      <c r="B43" s="12" t="s">
        <v>80</v>
      </c>
      <c r="C43" s="13"/>
      <c r="D43" s="13"/>
      <c r="E43" s="13"/>
      <c r="F43" s="14"/>
      <c r="G43" s="15"/>
      <c r="H43" s="15"/>
      <c r="I43" s="15"/>
      <c r="J43" s="15"/>
      <c r="K43" s="15"/>
      <c r="L43" s="15"/>
      <c r="M43" s="15"/>
      <c r="N43" s="21" t="s">
        <v>37</v>
      </c>
      <c r="O43" s="15"/>
      <c r="P43" s="53" t="s">
        <v>78</v>
      </c>
      <c r="Q43" s="62">
        <f>453/1000</f>
        <v>0.453</v>
      </c>
      <c r="R43" s="55" t="s">
        <v>53</v>
      </c>
      <c r="S43" s="15" t="s">
        <v>54</v>
      </c>
      <c r="T43" s="62">
        <f t="shared" si="0"/>
        <v>0.453</v>
      </c>
      <c r="U43" s="15" t="s">
        <v>77</v>
      </c>
      <c r="V43" s="16">
        <v>525001026799</v>
      </c>
      <c r="W43" s="17" t="s">
        <v>81</v>
      </c>
    </row>
    <row r="44" spans="1:23" s="10" customFormat="1" ht="24.75" customHeight="1">
      <c r="A44" s="11">
        <v>33</v>
      </c>
      <c r="B44" s="12" t="s">
        <v>80</v>
      </c>
      <c r="C44" s="13"/>
      <c r="D44" s="13"/>
      <c r="E44" s="13"/>
      <c r="F44" s="14"/>
      <c r="G44" s="15"/>
      <c r="H44" s="15"/>
      <c r="I44" s="15"/>
      <c r="J44" s="15"/>
      <c r="K44" s="15"/>
      <c r="L44" s="15"/>
      <c r="M44" s="15"/>
      <c r="N44" s="21" t="s">
        <v>37</v>
      </c>
      <c r="O44" s="15"/>
      <c r="P44" s="53" t="s">
        <v>78</v>
      </c>
      <c r="Q44" s="62">
        <f>12838/1000</f>
        <v>12.838</v>
      </c>
      <c r="R44" s="55" t="s">
        <v>53</v>
      </c>
      <c r="S44" s="15" t="s">
        <v>54</v>
      </c>
      <c r="T44" s="62">
        <f t="shared" si="0"/>
        <v>12.838</v>
      </c>
      <c r="U44" s="15" t="s">
        <v>77</v>
      </c>
      <c r="V44" s="16">
        <v>125001005232</v>
      </c>
      <c r="W44" s="17" t="s">
        <v>81</v>
      </c>
    </row>
    <row r="45" spans="1:23" s="10" customFormat="1" ht="24.75" customHeight="1">
      <c r="A45" s="11">
        <v>34</v>
      </c>
      <c r="B45" s="12" t="s">
        <v>80</v>
      </c>
      <c r="C45" s="13"/>
      <c r="D45" s="13"/>
      <c r="E45" s="13"/>
      <c r="F45" s="14"/>
      <c r="G45" s="15"/>
      <c r="H45" s="15"/>
      <c r="I45" s="15"/>
      <c r="J45" s="15"/>
      <c r="K45" s="15"/>
      <c r="L45" s="15"/>
      <c r="M45" s="15"/>
      <c r="N45" s="21" t="s">
        <v>37</v>
      </c>
      <c r="O45" s="15"/>
      <c r="P45" s="53" t="s">
        <v>78</v>
      </c>
      <c r="Q45" s="62">
        <f>1925/1000</f>
        <v>1.925</v>
      </c>
      <c r="R45" s="55" t="s">
        <v>53</v>
      </c>
      <c r="S45" s="15" t="s">
        <v>54</v>
      </c>
      <c r="T45" s="62">
        <f t="shared" si="0"/>
        <v>1.925</v>
      </c>
      <c r="U45" s="15" t="s">
        <v>77</v>
      </c>
      <c r="V45" s="16">
        <v>125001003753</v>
      </c>
      <c r="W45" s="17" t="s">
        <v>81</v>
      </c>
    </row>
    <row r="46" spans="1:23" s="10" customFormat="1" ht="24.75" customHeight="1">
      <c r="A46" s="11">
        <v>35</v>
      </c>
      <c r="B46" s="12" t="s">
        <v>82</v>
      </c>
      <c r="C46" s="13"/>
      <c r="D46" s="13"/>
      <c r="E46" s="13"/>
      <c r="F46" s="14"/>
      <c r="G46" s="15"/>
      <c r="H46" s="15"/>
      <c r="I46" s="15"/>
      <c r="J46" s="15"/>
      <c r="K46" s="15"/>
      <c r="L46" s="15"/>
      <c r="M46" s="15"/>
      <c r="N46" s="21" t="s">
        <v>37</v>
      </c>
      <c r="O46" s="15"/>
      <c r="P46" s="53" t="s">
        <v>78</v>
      </c>
      <c r="Q46" s="62">
        <f>16578/1000</f>
        <v>16.578</v>
      </c>
      <c r="R46" s="55" t="s">
        <v>53</v>
      </c>
      <c r="S46" s="15" t="s">
        <v>54</v>
      </c>
      <c r="T46" s="62">
        <f t="shared" si="0"/>
        <v>16.578</v>
      </c>
      <c r="U46" s="15" t="s">
        <v>77</v>
      </c>
      <c r="V46" s="16">
        <v>215001010609</v>
      </c>
      <c r="W46" s="17" t="s">
        <v>81</v>
      </c>
    </row>
    <row r="47" spans="1:23" s="10" customFormat="1" ht="24.75" customHeight="1">
      <c r="A47" s="11">
        <v>36</v>
      </c>
      <c r="B47" s="12" t="s">
        <v>82</v>
      </c>
      <c r="C47" s="13"/>
      <c r="D47" s="13"/>
      <c r="E47" s="13"/>
      <c r="F47" s="14"/>
      <c r="G47" s="15"/>
      <c r="H47" s="15"/>
      <c r="I47" s="15"/>
      <c r="J47" s="15"/>
      <c r="K47" s="15"/>
      <c r="L47" s="15"/>
      <c r="M47" s="15"/>
      <c r="N47" s="21" t="s">
        <v>37</v>
      </c>
      <c r="O47" s="15"/>
      <c r="P47" s="53" t="s">
        <v>78</v>
      </c>
      <c r="Q47" s="62">
        <f>6480/1000</f>
        <v>6.48</v>
      </c>
      <c r="R47" s="55" t="s">
        <v>53</v>
      </c>
      <c r="S47" s="15" t="s">
        <v>54</v>
      </c>
      <c r="T47" s="62">
        <f t="shared" si="0"/>
        <v>6.48</v>
      </c>
      <c r="U47" s="15" t="s">
        <v>77</v>
      </c>
      <c r="V47" s="16">
        <v>215001010030</v>
      </c>
      <c r="W47" s="17" t="s">
        <v>81</v>
      </c>
    </row>
    <row r="48" spans="1:23" s="10" customFormat="1" ht="24.75" customHeight="1">
      <c r="A48" s="11">
        <v>37</v>
      </c>
      <c r="B48" s="12" t="s">
        <v>82</v>
      </c>
      <c r="C48" s="13"/>
      <c r="D48" s="13"/>
      <c r="E48" s="13"/>
      <c r="F48" s="14"/>
      <c r="G48" s="15"/>
      <c r="H48" s="15"/>
      <c r="I48" s="15"/>
      <c r="J48" s="15"/>
      <c r="K48" s="15"/>
      <c r="L48" s="15"/>
      <c r="M48" s="15"/>
      <c r="N48" s="21" t="s">
        <v>37</v>
      </c>
      <c r="O48" s="15"/>
      <c r="P48" s="53" t="s">
        <v>78</v>
      </c>
      <c r="Q48" s="62">
        <f>1173/1000</f>
        <v>1.173</v>
      </c>
      <c r="R48" s="55" t="s">
        <v>53</v>
      </c>
      <c r="S48" s="15" t="s">
        <v>54</v>
      </c>
      <c r="T48" s="62">
        <f t="shared" si="0"/>
        <v>1.173</v>
      </c>
      <c r="U48" s="15" t="s">
        <v>77</v>
      </c>
      <c r="V48" s="16">
        <v>410001021834</v>
      </c>
      <c r="W48" s="17" t="s">
        <v>81</v>
      </c>
    </row>
    <row r="49" spans="1:23" s="10" customFormat="1" ht="24.75" customHeight="1">
      <c r="A49" s="11">
        <v>38</v>
      </c>
      <c r="B49" s="12" t="s">
        <v>82</v>
      </c>
      <c r="C49" s="13"/>
      <c r="D49" s="13"/>
      <c r="E49" s="13"/>
      <c r="F49" s="14"/>
      <c r="G49" s="15"/>
      <c r="H49" s="15"/>
      <c r="I49" s="15"/>
      <c r="J49" s="15"/>
      <c r="K49" s="15"/>
      <c r="L49" s="15"/>
      <c r="M49" s="15"/>
      <c r="N49" s="21" t="s">
        <v>37</v>
      </c>
      <c r="O49" s="15"/>
      <c r="P49" s="53" t="s">
        <v>78</v>
      </c>
      <c r="Q49" s="62">
        <f>7854/1000</f>
        <v>7.854</v>
      </c>
      <c r="R49" s="55" t="s">
        <v>53</v>
      </c>
      <c r="S49" s="15" t="s">
        <v>54</v>
      </c>
      <c r="T49" s="62">
        <f t="shared" si="0"/>
        <v>7.854</v>
      </c>
      <c r="U49" s="15" t="s">
        <v>77</v>
      </c>
      <c r="V49" s="16">
        <v>410001020728</v>
      </c>
      <c r="W49" s="17" t="s">
        <v>81</v>
      </c>
    </row>
    <row r="50" spans="1:23" s="10" customFormat="1" ht="24.75" customHeight="1">
      <c r="A50" s="11">
        <v>39</v>
      </c>
      <c r="B50" s="12" t="s">
        <v>82</v>
      </c>
      <c r="C50" s="13"/>
      <c r="D50" s="13"/>
      <c r="E50" s="13"/>
      <c r="F50" s="14"/>
      <c r="G50" s="15"/>
      <c r="H50" s="15"/>
      <c r="I50" s="15"/>
      <c r="J50" s="15"/>
      <c r="K50" s="15"/>
      <c r="L50" s="15"/>
      <c r="M50" s="15"/>
      <c r="N50" s="21" t="s">
        <v>37</v>
      </c>
      <c r="O50" s="15"/>
      <c r="P50" s="53" t="s">
        <v>78</v>
      </c>
      <c r="Q50" s="62">
        <f>1901/1000</f>
        <v>1.901</v>
      </c>
      <c r="R50" s="55" t="s">
        <v>53</v>
      </c>
      <c r="S50" s="15" t="s">
        <v>54</v>
      </c>
      <c r="T50" s="62">
        <f t="shared" si="0"/>
        <v>1.901</v>
      </c>
      <c r="U50" s="15" t="s">
        <v>77</v>
      </c>
      <c r="V50" s="16">
        <v>110001009251</v>
      </c>
      <c r="W50" s="17" t="s">
        <v>81</v>
      </c>
    </row>
    <row r="51" spans="1:23" s="10" customFormat="1" ht="24.75" customHeight="1">
      <c r="A51" s="11">
        <v>40</v>
      </c>
      <c r="B51" s="12" t="s">
        <v>82</v>
      </c>
      <c r="C51" s="13"/>
      <c r="D51" s="13"/>
      <c r="E51" s="13"/>
      <c r="F51" s="14"/>
      <c r="G51" s="15"/>
      <c r="H51" s="15"/>
      <c r="I51" s="15"/>
      <c r="J51" s="15"/>
      <c r="K51" s="15"/>
      <c r="L51" s="15"/>
      <c r="M51" s="15"/>
      <c r="N51" s="21" t="s">
        <v>37</v>
      </c>
      <c r="O51" s="15"/>
      <c r="P51" s="53" t="s">
        <v>78</v>
      </c>
      <c r="Q51" s="62">
        <f>1595/1000</f>
        <v>1.595</v>
      </c>
      <c r="R51" s="55" t="s">
        <v>53</v>
      </c>
      <c r="S51" s="15" t="s">
        <v>54</v>
      </c>
      <c r="T51" s="62">
        <f t="shared" si="0"/>
        <v>1.595</v>
      </c>
      <c r="U51" s="15" t="s">
        <v>77</v>
      </c>
      <c r="V51" s="16">
        <v>110001008550</v>
      </c>
      <c r="W51" s="17" t="s">
        <v>81</v>
      </c>
    </row>
    <row r="52" spans="1:23" s="10" customFormat="1" ht="24.75" customHeight="1">
      <c r="A52" s="11">
        <v>41</v>
      </c>
      <c r="B52" s="12" t="s">
        <v>82</v>
      </c>
      <c r="C52" s="13"/>
      <c r="D52" s="13"/>
      <c r="E52" s="13"/>
      <c r="F52" s="14"/>
      <c r="G52" s="15"/>
      <c r="H52" s="15"/>
      <c r="I52" s="15"/>
      <c r="J52" s="15"/>
      <c r="K52" s="15"/>
      <c r="L52" s="15"/>
      <c r="M52" s="15"/>
      <c r="N52" s="21" t="s">
        <v>37</v>
      </c>
      <c r="O52" s="15"/>
      <c r="P52" s="53" t="s">
        <v>78</v>
      </c>
      <c r="Q52" s="62">
        <f>1519/1000</f>
        <v>1.519</v>
      </c>
      <c r="R52" s="55" t="s">
        <v>53</v>
      </c>
      <c r="S52" s="15" t="s">
        <v>54</v>
      </c>
      <c r="T52" s="62">
        <f t="shared" si="0"/>
        <v>1.519</v>
      </c>
      <c r="U52" s="15" t="s">
        <v>77</v>
      </c>
      <c r="V52" s="16">
        <v>410001020003</v>
      </c>
      <c r="W52" s="17" t="s">
        <v>81</v>
      </c>
    </row>
    <row r="53" spans="1:23" s="10" customFormat="1" ht="24.75" customHeight="1">
      <c r="A53" s="11">
        <v>42</v>
      </c>
      <c r="B53" s="12" t="s">
        <v>82</v>
      </c>
      <c r="C53" s="13"/>
      <c r="D53" s="13"/>
      <c r="E53" s="13"/>
      <c r="F53" s="14"/>
      <c r="G53" s="15"/>
      <c r="H53" s="15"/>
      <c r="I53" s="15"/>
      <c r="J53" s="15"/>
      <c r="K53" s="15"/>
      <c r="L53" s="15"/>
      <c r="M53" s="15"/>
      <c r="N53" s="21" t="s">
        <v>37</v>
      </c>
      <c r="O53" s="15"/>
      <c r="P53" s="53" t="s">
        <v>78</v>
      </c>
      <c r="Q53" s="62">
        <f>4265/1000</f>
        <v>4.265</v>
      </c>
      <c r="R53" s="55" t="s">
        <v>53</v>
      </c>
      <c r="S53" s="15" t="s">
        <v>54</v>
      </c>
      <c r="T53" s="62">
        <f t="shared" si="0"/>
        <v>4.265</v>
      </c>
      <c r="U53" s="15" t="s">
        <v>77</v>
      </c>
      <c r="V53" s="16">
        <v>415001019419</v>
      </c>
      <c r="W53" s="17" t="s">
        <v>81</v>
      </c>
    </row>
    <row r="54" spans="1:23" s="10" customFormat="1" ht="24.75" customHeight="1">
      <c r="A54" s="11">
        <v>43</v>
      </c>
      <c r="B54" s="12" t="s">
        <v>82</v>
      </c>
      <c r="C54" s="13"/>
      <c r="D54" s="13"/>
      <c r="E54" s="13"/>
      <c r="F54" s="14"/>
      <c r="G54" s="15"/>
      <c r="H54" s="15"/>
      <c r="I54" s="15"/>
      <c r="J54" s="15"/>
      <c r="K54" s="15"/>
      <c r="L54" s="15"/>
      <c r="M54" s="15"/>
      <c r="N54" s="21" t="s">
        <v>37</v>
      </c>
      <c r="O54" s="15"/>
      <c r="P54" s="53" t="s">
        <v>78</v>
      </c>
      <c r="Q54" s="62">
        <f>6826/1000</f>
        <v>6.826</v>
      </c>
      <c r="R54" s="55" t="s">
        <v>53</v>
      </c>
      <c r="S54" s="15" t="s">
        <v>54</v>
      </c>
      <c r="T54" s="62">
        <f t="shared" si="0"/>
        <v>6.826</v>
      </c>
      <c r="U54" s="15" t="s">
        <v>77</v>
      </c>
      <c r="V54" s="16">
        <v>110001007692</v>
      </c>
      <c r="W54" s="17" t="s">
        <v>81</v>
      </c>
    </row>
    <row r="55" spans="1:23" s="10" customFormat="1" ht="24.75" customHeight="1">
      <c r="A55" s="11">
        <v>44</v>
      </c>
      <c r="B55" s="12" t="s">
        <v>82</v>
      </c>
      <c r="C55" s="13"/>
      <c r="D55" s="13"/>
      <c r="E55" s="13"/>
      <c r="F55" s="14"/>
      <c r="G55" s="15"/>
      <c r="H55" s="15"/>
      <c r="I55" s="15"/>
      <c r="J55" s="15"/>
      <c r="K55" s="15"/>
      <c r="L55" s="15"/>
      <c r="M55" s="15"/>
      <c r="N55" s="21" t="s">
        <v>37</v>
      </c>
      <c r="O55" s="15"/>
      <c r="P55" s="53" t="s">
        <v>78</v>
      </c>
      <c r="Q55" s="62">
        <f>778/1000</f>
        <v>0.778</v>
      </c>
      <c r="R55" s="55" t="s">
        <v>53</v>
      </c>
      <c r="S55" s="15" t="s">
        <v>54</v>
      </c>
      <c r="T55" s="62">
        <f t="shared" si="0"/>
        <v>0.778</v>
      </c>
      <c r="U55" s="15" t="s">
        <v>77</v>
      </c>
      <c r="V55" s="16">
        <v>310001017839</v>
      </c>
      <c r="W55" s="17" t="s">
        <v>81</v>
      </c>
    </row>
    <row r="56" spans="1:23" s="10" customFormat="1" ht="24.75" customHeight="1">
      <c r="A56" s="11">
        <v>45</v>
      </c>
      <c r="B56" s="12" t="s">
        <v>82</v>
      </c>
      <c r="C56" s="13"/>
      <c r="D56" s="13"/>
      <c r="E56" s="13"/>
      <c r="F56" s="14"/>
      <c r="G56" s="15"/>
      <c r="H56" s="15"/>
      <c r="I56" s="15"/>
      <c r="J56" s="15"/>
      <c r="K56" s="15"/>
      <c r="L56" s="15"/>
      <c r="M56" s="15"/>
      <c r="N56" s="21" t="s">
        <v>37</v>
      </c>
      <c r="O56" s="15"/>
      <c r="P56" s="53" t="s">
        <v>78</v>
      </c>
      <c r="Q56" s="62">
        <f>5547/1000</f>
        <v>5.547</v>
      </c>
      <c r="R56" s="55" t="s">
        <v>53</v>
      </c>
      <c r="S56" s="15" t="s">
        <v>54</v>
      </c>
      <c r="T56" s="62">
        <f t="shared" si="0"/>
        <v>5.547</v>
      </c>
      <c r="U56" s="15" t="s">
        <v>77</v>
      </c>
      <c r="V56" s="16">
        <v>115001006590</v>
      </c>
      <c r="W56" s="17" t="s">
        <v>81</v>
      </c>
    </row>
    <row r="57" spans="1:23" s="10" customFormat="1" ht="24.75" customHeight="1">
      <c r="A57" s="11">
        <v>46</v>
      </c>
      <c r="B57" s="12" t="s">
        <v>82</v>
      </c>
      <c r="C57" s="13"/>
      <c r="D57" s="13"/>
      <c r="E57" s="13"/>
      <c r="F57" s="14"/>
      <c r="G57" s="15"/>
      <c r="H57" s="15"/>
      <c r="I57" s="15"/>
      <c r="J57" s="15"/>
      <c r="K57" s="15"/>
      <c r="L57" s="15"/>
      <c r="M57" s="15"/>
      <c r="N57" s="21" t="s">
        <v>37</v>
      </c>
      <c r="O57" s="15"/>
      <c r="P57" s="53" t="s">
        <v>78</v>
      </c>
      <c r="Q57" s="62">
        <f>923/1000</f>
        <v>0.923</v>
      </c>
      <c r="R57" s="55" t="s">
        <v>53</v>
      </c>
      <c r="S57" s="15" t="s">
        <v>54</v>
      </c>
      <c r="T57" s="62">
        <f t="shared" si="0"/>
        <v>0.923</v>
      </c>
      <c r="U57" s="15" t="s">
        <v>77</v>
      </c>
      <c r="V57" s="16">
        <v>510001029692</v>
      </c>
      <c r="W57" s="17" t="s">
        <v>81</v>
      </c>
    </row>
    <row r="58" spans="1:23" s="10" customFormat="1" ht="24.75" customHeight="1">
      <c r="A58" s="11">
        <v>47</v>
      </c>
      <c r="B58" s="12" t="s">
        <v>82</v>
      </c>
      <c r="C58" s="13"/>
      <c r="D58" s="13"/>
      <c r="E58" s="13"/>
      <c r="F58" s="14"/>
      <c r="G58" s="15"/>
      <c r="H58" s="15"/>
      <c r="I58" s="15"/>
      <c r="J58" s="15"/>
      <c r="K58" s="15"/>
      <c r="L58" s="15"/>
      <c r="M58" s="15"/>
      <c r="N58" s="21" t="s">
        <v>37</v>
      </c>
      <c r="O58" s="15"/>
      <c r="P58" s="53" t="s">
        <v>78</v>
      </c>
      <c r="Q58" s="62">
        <f>21069/1000</f>
        <v>21.069</v>
      </c>
      <c r="R58" s="55" t="s">
        <v>53</v>
      </c>
      <c r="S58" s="15" t="s">
        <v>54</v>
      </c>
      <c r="T58" s="62">
        <f t="shared" si="0"/>
        <v>21.069</v>
      </c>
      <c r="U58" s="15" t="s">
        <v>77</v>
      </c>
      <c r="V58" s="16">
        <v>510001029644</v>
      </c>
      <c r="W58" s="17" t="s">
        <v>81</v>
      </c>
    </row>
    <row r="59" spans="1:23" s="10" customFormat="1" ht="24.75" customHeight="1">
      <c r="A59" s="11">
        <v>48</v>
      </c>
      <c r="B59" s="12" t="s">
        <v>82</v>
      </c>
      <c r="C59" s="13"/>
      <c r="D59" s="13"/>
      <c r="E59" s="13"/>
      <c r="F59" s="14"/>
      <c r="G59" s="15"/>
      <c r="H59" s="15"/>
      <c r="I59" s="15"/>
      <c r="J59" s="15"/>
      <c r="K59" s="15"/>
      <c r="L59" s="15"/>
      <c r="M59" s="15"/>
      <c r="N59" s="21" t="s">
        <v>37</v>
      </c>
      <c r="O59" s="15"/>
      <c r="P59" s="53" t="s">
        <v>78</v>
      </c>
      <c r="Q59" s="62">
        <f>2575/1000</f>
        <v>2.575</v>
      </c>
      <c r="R59" s="55" t="s">
        <v>53</v>
      </c>
      <c r="S59" s="15" t="s">
        <v>54</v>
      </c>
      <c r="T59" s="62">
        <f t="shared" si="0"/>
        <v>2.575</v>
      </c>
      <c r="U59" s="15" t="s">
        <v>77</v>
      </c>
      <c r="V59" s="16">
        <v>310001016823</v>
      </c>
      <c r="W59" s="17" t="s">
        <v>81</v>
      </c>
    </row>
    <row r="60" spans="1:23" s="10" customFormat="1" ht="24.75" customHeight="1">
      <c r="A60" s="11">
        <v>49</v>
      </c>
      <c r="B60" s="12" t="s">
        <v>82</v>
      </c>
      <c r="C60" s="13"/>
      <c r="D60" s="13"/>
      <c r="E60" s="13"/>
      <c r="F60" s="14"/>
      <c r="G60" s="15"/>
      <c r="H60" s="15"/>
      <c r="I60" s="15"/>
      <c r="J60" s="15"/>
      <c r="K60" s="15"/>
      <c r="L60" s="15"/>
      <c r="M60" s="15"/>
      <c r="N60" s="21" t="s">
        <v>37</v>
      </c>
      <c r="O60" s="15"/>
      <c r="P60" s="53" t="s">
        <v>78</v>
      </c>
      <c r="Q60" s="62">
        <f>6650/1000</f>
        <v>6.65</v>
      </c>
      <c r="R60" s="55" t="s">
        <v>53</v>
      </c>
      <c r="S60" s="15" t="s">
        <v>54</v>
      </c>
      <c r="T60" s="62">
        <f t="shared" si="0"/>
        <v>6.65</v>
      </c>
      <c r="U60" s="15" t="s">
        <v>77</v>
      </c>
      <c r="V60" s="16">
        <v>215001013307</v>
      </c>
      <c r="W60" s="17" t="s">
        <v>81</v>
      </c>
    </row>
    <row r="61" spans="1:23" s="10" customFormat="1" ht="24.75" customHeight="1">
      <c r="A61" s="11">
        <v>50</v>
      </c>
      <c r="B61" s="12" t="s">
        <v>82</v>
      </c>
      <c r="C61" s="13"/>
      <c r="D61" s="13"/>
      <c r="E61" s="13"/>
      <c r="F61" s="14"/>
      <c r="G61" s="15"/>
      <c r="H61" s="15"/>
      <c r="I61" s="15"/>
      <c r="J61" s="15"/>
      <c r="K61" s="15"/>
      <c r="L61" s="15"/>
      <c r="M61" s="15"/>
      <c r="N61" s="21" t="s">
        <v>37</v>
      </c>
      <c r="O61" s="15"/>
      <c r="P61" s="53" t="s">
        <v>78</v>
      </c>
      <c r="Q61" s="62">
        <f>339/1000</f>
        <v>0.339</v>
      </c>
      <c r="R61" s="55" t="s">
        <v>53</v>
      </c>
      <c r="S61" s="15" t="s">
        <v>54</v>
      </c>
      <c r="T61" s="62">
        <f t="shared" si="0"/>
        <v>0.339</v>
      </c>
      <c r="U61" s="15" t="s">
        <v>77</v>
      </c>
      <c r="V61" s="16">
        <v>510001026778</v>
      </c>
      <c r="W61" s="17" t="s">
        <v>81</v>
      </c>
    </row>
    <row r="62" spans="1:23" s="10" customFormat="1" ht="24.75" customHeight="1">
      <c r="A62" s="11">
        <v>51</v>
      </c>
      <c r="B62" s="12" t="s">
        <v>82</v>
      </c>
      <c r="C62" s="13"/>
      <c r="D62" s="13"/>
      <c r="E62" s="13"/>
      <c r="F62" s="14"/>
      <c r="G62" s="15"/>
      <c r="H62" s="15"/>
      <c r="I62" s="15"/>
      <c r="J62" s="15"/>
      <c r="K62" s="15"/>
      <c r="L62" s="15"/>
      <c r="M62" s="15"/>
      <c r="N62" s="21" t="s">
        <v>37</v>
      </c>
      <c r="O62" s="15"/>
      <c r="P62" s="53" t="s">
        <v>78</v>
      </c>
      <c r="Q62" s="62">
        <f>16210/1000</f>
        <v>16.21</v>
      </c>
      <c r="R62" s="55" t="s">
        <v>53</v>
      </c>
      <c r="S62" s="15" t="s">
        <v>54</v>
      </c>
      <c r="T62" s="62">
        <f t="shared" si="0"/>
        <v>16.21</v>
      </c>
      <c r="U62" s="15" t="s">
        <v>77</v>
      </c>
      <c r="V62" s="16">
        <v>110001004326</v>
      </c>
      <c r="W62" s="17" t="s">
        <v>81</v>
      </c>
    </row>
    <row r="63" spans="1:23" s="10" customFormat="1" ht="24.75" customHeight="1">
      <c r="A63" s="11">
        <v>52</v>
      </c>
      <c r="B63" s="12" t="s">
        <v>82</v>
      </c>
      <c r="C63" s="13"/>
      <c r="D63" s="13"/>
      <c r="E63" s="13"/>
      <c r="F63" s="14"/>
      <c r="G63" s="15"/>
      <c r="H63" s="15"/>
      <c r="I63" s="15"/>
      <c r="J63" s="15"/>
      <c r="K63" s="15"/>
      <c r="L63" s="15"/>
      <c r="M63" s="15"/>
      <c r="N63" s="21" t="s">
        <v>37</v>
      </c>
      <c r="O63" s="15"/>
      <c r="P63" s="53" t="s">
        <v>78</v>
      </c>
      <c r="Q63" s="62">
        <f>4567/1000</f>
        <v>4.567</v>
      </c>
      <c r="R63" s="55" t="s">
        <v>53</v>
      </c>
      <c r="S63" s="15" t="s">
        <v>54</v>
      </c>
      <c r="T63" s="62">
        <f t="shared" si="0"/>
        <v>4.567</v>
      </c>
      <c r="U63" s="15" t="s">
        <v>77</v>
      </c>
      <c r="V63" s="16">
        <v>215001012411</v>
      </c>
      <c r="W63" s="17" t="s">
        <v>81</v>
      </c>
    </row>
    <row r="64" spans="1:23" s="10" customFormat="1" ht="24.75" customHeight="1">
      <c r="A64" s="11">
        <v>53</v>
      </c>
      <c r="B64" s="12" t="s">
        <v>82</v>
      </c>
      <c r="C64" s="13"/>
      <c r="D64" s="13"/>
      <c r="E64" s="13"/>
      <c r="F64" s="14"/>
      <c r="G64" s="15"/>
      <c r="H64" s="15"/>
      <c r="I64" s="15"/>
      <c r="J64" s="15"/>
      <c r="K64" s="15"/>
      <c r="L64" s="15"/>
      <c r="M64" s="15"/>
      <c r="N64" s="21" t="s">
        <v>37</v>
      </c>
      <c r="O64" s="15"/>
      <c r="P64" s="53" t="s">
        <v>78</v>
      </c>
      <c r="Q64" s="62">
        <f>5478/1000</f>
        <v>5.478</v>
      </c>
      <c r="R64" s="55" t="s">
        <v>53</v>
      </c>
      <c r="S64" s="15" t="s">
        <v>54</v>
      </c>
      <c r="T64" s="62">
        <f t="shared" si="0"/>
        <v>5.478</v>
      </c>
      <c r="U64" s="15" t="s">
        <v>77</v>
      </c>
      <c r="V64" s="16">
        <v>215001011804</v>
      </c>
      <c r="W64" s="17" t="s">
        <v>81</v>
      </c>
    </row>
    <row r="65" spans="1:23" s="10" customFormat="1" ht="24.75" customHeight="1">
      <c r="A65" s="11">
        <v>54</v>
      </c>
      <c r="B65" s="12" t="s">
        <v>82</v>
      </c>
      <c r="C65" s="13"/>
      <c r="D65" s="13"/>
      <c r="E65" s="13"/>
      <c r="F65" s="14"/>
      <c r="G65" s="15"/>
      <c r="H65" s="15"/>
      <c r="I65" s="15"/>
      <c r="J65" s="15"/>
      <c r="K65" s="15"/>
      <c r="L65" s="15"/>
      <c r="M65" s="15"/>
      <c r="N65" s="21" t="s">
        <v>37</v>
      </c>
      <c r="O65" s="15"/>
      <c r="P65" s="53" t="s">
        <v>78</v>
      </c>
      <c r="Q65" s="62">
        <f>17999/1000</f>
        <v>17.999</v>
      </c>
      <c r="R65" s="55" t="s">
        <v>53</v>
      </c>
      <c r="S65" s="15" t="s">
        <v>54</v>
      </c>
      <c r="T65" s="62">
        <f t="shared" si="0"/>
        <v>17.999</v>
      </c>
      <c r="U65" s="15" t="s">
        <v>77</v>
      </c>
      <c r="V65" s="16">
        <v>415001023525</v>
      </c>
      <c r="W65" s="17" t="s">
        <v>81</v>
      </c>
    </row>
    <row r="66" spans="1:23" s="10" customFormat="1" ht="24.75" customHeight="1">
      <c r="A66" s="11">
        <v>55</v>
      </c>
      <c r="B66" s="12" t="s">
        <v>82</v>
      </c>
      <c r="C66" s="13"/>
      <c r="D66" s="13"/>
      <c r="E66" s="13"/>
      <c r="F66" s="14"/>
      <c r="G66" s="15"/>
      <c r="H66" s="15"/>
      <c r="I66" s="15"/>
      <c r="J66" s="15"/>
      <c r="K66" s="15"/>
      <c r="L66" s="15"/>
      <c r="M66" s="15"/>
      <c r="N66" s="21" t="s">
        <v>37</v>
      </c>
      <c r="O66" s="15"/>
      <c r="P66" s="53" t="s">
        <v>78</v>
      </c>
      <c r="Q66" s="62">
        <f>3551/1000</f>
        <v>3.551</v>
      </c>
      <c r="R66" s="55" t="s">
        <v>53</v>
      </c>
      <c r="S66" s="15" t="s">
        <v>54</v>
      </c>
      <c r="T66" s="62">
        <f t="shared" si="0"/>
        <v>3.551</v>
      </c>
      <c r="U66" s="15" t="s">
        <v>77</v>
      </c>
      <c r="V66" s="16">
        <v>110001003055</v>
      </c>
      <c r="W66" s="17" t="s">
        <v>81</v>
      </c>
    </row>
    <row r="67" spans="1:23" s="10" customFormat="1" ht="24.75" customHeight="1">
      <c r="A67" s="11">
        <v>56</v>
      </c>
      <c r="B67" s="12" t="s">
        <v>82</v>
      </c>
      <c r="C67" s="13"/>
      <c r="D67" s="13"/>
      <c r="E67" s="13"/>
      <c r="F67" s="14"/>
      <c r="G67" s="15"/>
      <c r="H67" s="15"/>
      <c r="I67" s="15"/>
      <c r="J67" s="15"/>
      <c r="K67" s="15"/>
      <c r="L67" s="15"/>
      <c r="M67" s="15"/>
      <c r="N67" s="21" t="s">
        <v>37</v>
      </c>
      <c r="O67" s="15"/>
      <c r="P67" s="53" t="s">
        <v>78</v>
      </c>
      <c r="Q67" s="62">
        <f>1131.47/1000</f>
        <v>1.13147</v>
      </c>
      <c r="R67" s="55" t="s">
        <v>53</v>
      </c>
      <c r="S67" s="15" t="s">
        <v>54</v>
      </c>
      <c r="T67" s="62">
        <f t="shared" si="0"/>
        <v>1.13147</v>
      </c>
      <c r="U67" s="15" t="s">
        <v>77</v>
      </c>
      <c r="V67" s="16" t="s">
        <v>83</v>
      </c>
      <c r="W67" s="17" t="s">
        <v>81</v>
      </c>
    </row>
    <row r="68" spans="1:23" ht="57" customHeight="1">
      <c r="A68" s="22" t="s">
        <v>33</v>
      </c>
      <c r="B68" s="22" t="s">
        <v>34</v>
      </c>
      <c r="C68" s="23"/>
      <c r="D68" s="23"/>
      <c r="E68" s="23"/>
      <c r="F68" s="23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63"/>
      <c r="R68" s="24"/>
      <c r="S68" s="24"/>
      <c r="T68" s="63"/>
      <c r="U68" s="24"/>
      <c r="V68" s="24"/>
      <c r="W68" s="25"/>
    </row>
    <row r="69" spans="1:23" s="31" customFormat="1" ht="99" customHeight="1">
      <c r="A69" s="2">
        <v>1</v>
      </c>
      <c r="B69" s="26" t="s">
        <v>207</v>
      </c>
      <c r="C69" s="27"/>
      <c r="D69" s="27"/>
      <c r="E69" s="27"/>
      <c r="F69" s="27"/>
      <c r="G69" s="2" t="s">
        <v>37</v>
      </c>
      <c r="H69" s="27"/>
      <c r="I69" s="27"/>
      <c r="J69" s="27"/>
      <c r="K69" s="27"/>
      <c r="L69" s="27"/>
      <c r="M69" s="28"/>
      <c r="N69" s="2"/>
      <c r="O69" s="27"/>
      <c r="P69" s="11" t="s">
        <v>255</v>
      </c>
      <c r="Q69" s="64">
        <v>219.6</v>
      </c>
      <c r="R69" s="27" t="s">
        <v>53</v>
      </c>
      <c r="S69" s="29" t="s">
        <v>54</v>
      </c>
      <c r="T69" s="59" t="s">
        <v>227</v>
      </c>
      <c r="U69" s="57" t="s">
        <v>84</v>
      </c>
      <c r="V69" s="30" t="s">
        <v>85</v>
      </c>
      <c r="W69" s="26" t="s">
        <v>254</v>
      </c>
    </row>
    <row r="70" spans="1:23" s="31" customFormat="1" ht="97.5" customHeight="1">
      <c r="A70" s="2">
        <v>2</v>
      </c>
      <c r="B70" s="26" t="s">
        <v>208</v>
      </c>
      <c r="C70" s="27"/>
      <c r="D70" s="27"/>
      <c r="E70" s="27"/>
      <c r="F70" s="27"/>
      <c r="G70" s="2" t="s">
        <v>37</v>
      </c>
      <c r="H70" s="27"/>
      <c r="I70" s="27"/>
      <c r="J70" s="27"/>
      <c r="K70" s="27"/>
      <c r="L70" s="27"/>
      <c r="M70" s="28"/>
      <c r="N70" s="2"/>
      <c r="O70" s="27"/>
      <c r="P70" s="11" t="s">
        <v>86</v>
      </c>
      <c r="Q70" s="64">
        <v>1064.71</v>
      </c>
      <c r="R70" s="27" t="s">
        <v>53</v>
      </c>
      <c r="S70" s="29" t="s">
        <v>54</v>
      </c>
      <c r="T70" s="59" t="s">
        <v>228</v>
      </c>
      <c r="U70" s="57" t="s">
        <v>87</v>
      </c>
      <c r="V70" s="30" t="s">
        <v>88</v>
      </c>
      <c r="W70" s="26" t="s">
        <v>257</v>
      </c>
    </row>
    <row r="71" spans="1:23" s="31" customFormat="1" ht="57.75" customHeight="1">
      <c r="A71" s="2">
        <v>3</v>
      </c>
      <c r="B71" s="26" t="s">
        <v>209</v>
      </c>
      <c r="C71" s="27"/>
      <c r="D71" s="27"/>
      <c r="E71" s="27"/>
      <c r="F71" s="27"/>
      <c r="G71" s="2"/>
      <c r="H71" s="27"/>
      <c r="I71" s="27"/>
      <c r="J71" s="27"/>
      <c r="K71" s="27"/>
      <c r="L71" s="27"/>
      <c r="M71" s="28"/>
      <c r="N71" s="2" t="s">
        <v>37</v>
      </c>
      <c r="O71" s="27"/>
      <c r="P71" s="32" t="s">
        <v>89</v>
      </c>
      <c r="Q71" s="65">
        <v>23.237</v>
      </c>
      <c r="R71" s="27" t="s">
        <v>53</v>
      </c>
      <c r="S71" s="29" t="s">
        <v>54</v>
      </c>
      <c r="T71" s="65">
        <v>23.237</v>
      </c>
      <c r="U71" s="32" t="s">
        <v>90</v>
      </c>
      <c r="V71" s="32" t="s">
        <v>91</v>
      </c>
      <c r="W71" s="32" t="s">
        <v>92</v>
      </c>
    </row>
    <row r="72" spans="1:23" s="31" customFormat="1" ht="48" customHeight="1">
      <c r="A72" s="2">
        <v>4</v>
      </c>
      <c r="B72" s="26" t="s">
        <v>210</v>
      </c>
      <c r="C72" s="27"/>
      <c r="D72" s="27"/>
      <c r="E72" s="27"/>
      <c r="F72" s="27"/>
      <c r="G72" s="2"/>
      <c r="H72" s="27"/>
      <c r="I72" s="27"/>
      <c r="J72" s="27"/>
      <c r="K72" s="27"/>
      <c r="L72" s="27"/>
      <c r="M72" s="28"/>
      <c r="N72" s="2" t="s">
        <v>37</v>
      </c>
      <c r="O72" s="27"/>
      <c r="P72" s="32" t="s">
        <v>93</v>
      </c>
      <c r="Q72" s="65">
        <v>24.15</v>
      </c>
      <c r="R72" s="27" t="s">
        <v>53</v>
      </c>
      <c r="S72" s="29" t="s">
        <v>54</v>
      </c>
      <c r="T72" s="65">
        <v>24.15</v>
      </c>
      <c r="U72" s="32" t="s">
        <v>94</v>
      </c>
      <c r="V72" s="32" t="s">
        <v>95</v>
      </c>
      <c r="W72" s="32" t="s">
        <v>96</v>
      </c>
    </row>
    <row r="73" spans="1:23" s="31" customFormat="1" ht="46.5" customHeight="1">
      <c r="A73" s="2">
        <v>5</v>
      </c>
      <c r="B73" s="26" t="s">
        <v>211</v>
      </c>
      <c r="C73" s="27"/>
      <c r="D73" s="27"/>
      <c r="E73" s="27"/>
      <c r="F73" s="27"/>
      <c r="G73" s="2"/>
      <c r="H73" s="27"/>
      <c r="I73" s="27"/>
      <c r="J73" s="27"/>
      <c r="K73" s="27"/>
      <c r="L73" s="27"/>
      <c r="M73" s="28"/>
      <c r="N73" s="2" t="s">
        <v>37</v>
      </c>
      <c r="O73" s="27"/>
      <c r="P73" s="32" t="s">
        <v>97</v>
      </c>
      <c r="Q73" s="65">
        <v>38.96</v>
      </c>
      <c r="R73" s="27" t="s">
        <v>53</v>
      </c>
      <c r="S73" s="29" t="s">
        <v>54</v>
      </c>
      <c r="T73" s="65">
        <v>38.96</v>
      </c>
      <c r="U73" s="32" t="s">
        <v>98</v>
      </c>
      <c r="V73" s="32" t="s">
        <v>99</v>
      </c>
      <c r="W73" s="32" t="s">
        <v>100</v>
      </c>
    </row>
    <row r="74" spans="1:23" s="31" customFormat="1" ht="54" customHeight="1">
      <c r="A74" s="2">
        <v>6</v>
      </c>
      <c r="B74" s="26" t="s">
        <v>211</v>
      </c>
      <c r="C74" s="27"/>
      <c r="D74" s="27"/>
      <c r="E74" s="27"/>
      <c r="F74" s="27"/>
      <c r="G74" s="2"/>
      <c r="H74" s="27"/>
      <c r="I74" s="27"/>
      <c r="J74" s="27"/>
      <c r="K74" s="27"/>
      <c r="L74" s="27"/>
      <c r="M74" s="28"/>
      <c r="N74" s="2" t="s">
        <v>37</v>
      </c>
      <c r="O74" s="27"/>
      <c r="P74" s="32" t="s">
        <v>101</v>
      </c>
      <c r="Q74" s="65">
        <v>8.75</v>
      </c>
      <c r="R74" s="27" t="s">
        <v>53</v>
      </c>
      <c r="S74" s="29" t="s">
        <v>54</v>
      </c>
      <c r="T74" s="65">
        <v>8.75</v>
      </c>
      <c r="U74" s="32" t="s">
        <v>59</v>
      </c>
      <c r="V74" s="32" t="s">
        <v>102</v>
      </c>
      <c r="W74" s="32" t="s">
        <v>100</v>
      </c>
    </row>
    <row r="75" spans="1:23" s="31" customFormat="1" ht="54.75" customHeight="1">
      <c r="A75" s="2">
        <v>7</v>
      </c>
      <c r="B75" s="26" t="s">
        <v>212</v>
      </c>
      <c r="C75" s="27"/>
      <c r="D75" s="27"/>
      <c r="E75" s="27"/>
      <c r="F75" s="27"/>
      <c r="G75" s="2"/>
      <c r="H75" s="27"/>
      <c r="I75" s="27"/>
      <c r="J75" s="27"/>
      <c r="K75" s="27"/>
      <c r="L75" s="27"/>
      <c r="M75" s="28"/>
      <c r="N75" s="2" t="s">
        <v>37</v>
      </c>
      <c r="O75" s="27"/>
      <c r="P75" s="32" t="s">
        <v>231</v>
      </c>
      <c r="Q75" s="65">
        <v>97.37</v>
      </c>
      <c r="R75" s="27" t="s">
        <v>53</v>
      </c>
      <c r="S75" s="29" t="s">
        <v>54</v>
      </c>
      <c r="T75" s="65">
        <v>97.37</v>
      </c>
      <c r="U75" s="32" t="s">
        <v>104</v>
      </c>
      <c r="V75" s="32" t="s">
        <v>105</v>
      </c>
      <c r="W75" s="32" t="s">
        <v>106</v>
      </c>
    </row>
    <row r="76" spans="1:23" ht="39.75" customHeight="1">
      <c r="A76" s="33" t="s">
        <v>36</v>
      </c>
      <c r="B76" s="33" t="s">
        <v>52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66"/>
      <c r="R76" s="34"/>
      <c r="S76" s="34"/>
      <c r="T76" s="66"/>
      <c r="U76" s="34"/>
      <c r="V76" s="34"/>
      <c r="W76" s="33"/>
    </row>
    <row r="77" spans="1:23" ht="39" customHeight="1">
      <c r="A77" s="35" t="s">
        <v>35</v>
      </c>
      <c r="B77" s="35" t="s">
        <v>50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67"/>
      <c r="R77" s="36"/>
      <c r="S77" s="36"/>
      <c r="T77" s="67"/>
      <c r="U77" s="36"/>
      <c r="V77" s="36"/>
      <c r="W77" s="35"/>
    </row>
    <row r="78" spans="1:23" ht="92.25" customHeight="1">
      <c r="A78" s="2">
        <v>1</v>
      </c>
      <c r="B78" s="2" t="s">
        <v>207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" t="s">
        <v>37</v>
      </c>
      <c r="O78" s="27"/>
      <c r="P78" s="11" t="s">
        <v>107</v>
      </c>
      <c r="Q78" s="64">
        <v>1119.1</v>
      </c>
      <c r="R78" s="27" t="s">
        <v>53</v>
      </c>
      <c r="S78" s="29" t="s">
        <v>54</v>
      </c>
      <c r="T78" s="64">
        <v>1119.1</v>
      </c>
      <c r="U78" s="26" t="s">
        <v>108</v>
      </c>
      <c r="V78" s="30" t="s">
        <v>109</v>
      </c>
      <c r="W78" s="26" t="s">
        <v>110</v>
      </c>
    </row>
    <row r="79" spans="1:23" ht="97.5" customHeight="1">
      <c r="A79" s="2">
        <v>2</v>
      </c>
      <c r="B79" s="2" t="s">
        <v>207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" t="s">
        <v>37</v>
      </c>
      <c r="O79" s="27"/>
      <c r="P79" s="11" t="s">
        <v>107</v>
      </c>
      <c r="Q79" s="64">
        <v>1119.1</v>
      </c>
      <c r="R79" s="27" t="s">
        <v>53</v>
      </c>
      <c r="S79" s="29" t="s">
        <v>54</v>
      </c>
      <c r="T79" s="64">
        <v>1119.1</v>
      </c>
      <c r="U79" s="26" t="s">
        <v>108</v>
      </c>
      <c r="V79" s="30" t="s">
        <v>111</v>
      </c>
      <c r="W79" s="26" t="s">
        <v>112</v>
      </c>
    </row>
    <row r="80" spans="1:23" ht="90" customHeight="1">
      <c r="A80" s="2">
        <v>3</v>
      </c>
      <c r="B80" s="2" t="s">
        <v>207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" t="s">
        <v>37</v>
      </c>
      <c r="O80" s="27"/>
      <c r="P80" s="11" t="s">
        <v>107</v>
      </c>
      <c r="Q80" s="64">
        <v>1119.1</v>
      </c>
      <c r="R80" s="27" t="s">
        <v>53</v>
      </c>
      <c r="S80" s="29" t="s">
        <v>54</v>
      </c>
      <c r="T80" s="64">
        <v>1119.1</v>
      </c>
      <c r="U80" s="26" t="s">
        <v>108</v>
      </c>
      <c r="V80" s="30" t="s">
        <v>113</v>
      </c>
      <c r="W80" s="26" t="s">
        <v>114</v>
      </c>
    </row>
    <row r="81" spans="1:23" ht="32.25" customHeight="1">
      <c r="A81" s="35" t="s">
        <v>37</v>
      </c>
      <c r="B81" s="35" t="s">
        <v>38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67"/>
      <c r="R81" s="36"/>
      <c r="S81" s="36"/>
      <c r="T81" s="67"/>
      <c r="U81" s="36"/>
      <c r="V81" s="23"/>
      <c r="W81" s="22"/>
    </row>
    <row r="82" spans="1:23" ht="36.75" customHeight="1">
      <c r="A82" s="2">
        <v>1</v>
      </c>
      <c r="B82" s="37" t="s">
        <v>213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" t="s">
        <v>37</v>
      </c>
      <c r="O82" s="27"/>
      <c r="P82" s="28" t="s">
        <v>115</v>
      </c>
      <c r="Q82" s="68">
        <v>11.983</v>
      </c>
      <c r="R82" s="27" t="s">
        <v>53</v>
      </c>
      <c r="S82" s="29" t="s">
        <v>54</v>
      </c>
      <c r="T82" s="68">
        <v>11.983</v>
      </c>
      <c r="U82" s="38" t="s">
        <v>116</v>
      </c>
      <c r="V82" s="78" t="s">
        <v>117</v>
      </c>
      <c r="W82" s="79">
        <v>44244</v>
      </c>
    </row>
    <row r="83" spans="1:23" ht="49.5" customHeight="1">
      <c r="A83" s="35" t="s">
        <v>39</v>
      </c>
      <c r="B83" s="35" t="s">
        <v>40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67"/>
      <c r="R83" s="36"/>
      <c r="S83" s="36"/>
      <c r="T83" s="67"/>
      <c r="U83" s="36"/>
      <c r="V83" s="76"/>
      <c r="W83" s="77"/>
    </row>
    <row r="84" spans="1:23" ht="60" customHeight="1">
      <c r="A84" s="35" t="s">
        <v>42</v>
      </c>
      <c r="B84" s="35" t="s">
        <v>41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67"/>
      <c r="R84" s="36"/>
      <c r="S84" s="36"/>
      <c r="T84" s="67"/>
      <c r="U84" s="36"/>
      <c r="V84" s="36"/>
      <c r="W84" s="35"/>
    </row>
    <row r="85" spans="1:23" ht="38.25" customHeight="1">
      <c r="A85" s="35" t="s">
        <v>43</v>
      </c>
      <c r="B85" s="35" t="s">
        <v>44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67"/>
      <c r="R85" s="36"/>
      <c r="S85" s="36"/>
      <c r="T85" s="67"/>
      <c r="U85" s="36"/>
      <c r="V85" s="36"/>
      <c r="W85" s="35"/>
    </row>
    <row r="86" spans="1:23" ht="57" customHeight="1">
      <c r="A86" s="35" t="s">
        <v>45</v>
      </c>
      <c r="B86" s="35" t="s">
        <v>46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67"/>
      <c r="R86" s="36"/>
      <c r="S86" s="36"/>
      <c r="T86" s="67"/>
      <c r="U86" s="36"/>
      <c r="V86" s="23"/>
      <c r="W86" s="35"/>
    </row>
    <row r="87" spans="1:23" ht="97.5" customHeight="1">
      <c r="A87" s="2">
        <v>1</v>
      </c>
      <c r="B87" s="2" t="s">
        <v>212</v>
      </c>
      <c r="C87" s="27"/>
      <c r="D87" s="27"/>
      <c r="E87" s="27"/>
      <c r="F87" s="27"/>
      <c r="G87" s="2" t="s">
        <v>37</v>
      </c>
      <c r="H87" s="27"/>
      <c r="I87" s="27"/>
      <c r="J87" s="27"/>
      <c r="K87" s="27"/>
      <c r="L87" s="27"/>
      <c r="M87" s="27"/>
      <c r="N87" s="2"/>
      <c r="O87" s="27"/>
      <c r="P87" s="11" t="s">
        <v>61</v>
      </c>
      <c r="Q87" s="64">
        <v>1000</v>
      </c>
      <c r="R87" s="27" t="s">
        <v>53</v>
      </c>
      <c r="S87" s="29" t="s">
        <v>54</v>
      </c>
      <c r="T87" s="64">
        <v>1000</v>
      </c>
      <c r="U87" s="39" t="s">
        <v>118</v>
      </c>
      <c r="V87" s="40" t="s">
        <v>119</v>
      </c>
      <c r="W87" s="41" t="s">
        <v>256</v>
      </c>
    </row>
    <row r="88" spans="1:23" ht="97.5" customHeight="1">
      <c r="A88" s="2">
        <v>2</v>
      </c>
      <c r="B88" s="42" t="s">
        <v>214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" t="s">
        <v>37</v>
      </c>
      <c r="O88" s="27"/>
      <c r="P88" s="11" t="s">
        <v>232</v>
      </c>
      <c r="Q88" s="64">
        <v>615</v>
      </c>
      <c r="R88" s="27" t="s">
        <v>53</v>
      </c>
      <c r="S88" s="29" t="s">
        <v>54</v>
      </c>
      <c r="T88" s="64">
        <v>615</v>
      </c>
      <c r="U88" s="39" t="s">
        <v>120</v>
      </c>
      <c r="V88" s="40" t="s">
        <v>121</v>
      </c>
      <c r="W88" s="41" t="s">
        <v>122</v>
      </c>
    </row>
    <row r="89" spans="1:23" ht="97.5" customHeight="1">
      <c r="A89" s="2">
        <v>3</v>
      </c>
      <c r="B89" s="42" t="s">
        <v>214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" t="s">
        <v>37</v>
      </c>
      <c r="O89" s="27"/>
      <c r="P89" s="11" t="s">
        <v>233</v>
      </c>
      <c r="Q89" s="64">
        <v>1550</v>
      </c>
      <c r="R89" s="27" t="s">
        <v>53</v>
      </c>
      <c r="S89" s="29" t="s">
        <v>54</v>
      </c>
      <c r="T89" s="64">
        <v>1550</v>
      </c>
      <c r="U89" s="39" t="s">
        <v>120</v>
      </c>
      <c r="V89" s="40" t="s">
        <v>123</v>
      </c>
      <c r="W89" s="41" t="s">
        <v>124</v>
      </c>
    </row>
    <row r="90" spans="1:23" ht="97.5" customHeight="1">
      <c r="A90" s="2">
        <v>4</v>
      </c>
      <c r="B90" s="42" t="s">
        <v>214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" t="s">
        <v>37</v>
      </c>
      <c r="O90" s="27"/>
      <c r="P90" s="11" t="s">
        <v>234</v>
      </c>
      <c r="Q90" s="64">
        <v>1995.35</v>
      </c>
      <c r="R90" s="27" t="s">
        <v>53</v>
      </c>
      <c r="S90" s="29" t="s">
        <v>54</v>
      </c>
      <c r="T90" s="64">
        <v>1995.35</v>
      </c>
      <c r="U90" s="39" t="s">
        <v>125</v>
      </c>
      <c r="V90" s="40" t="s">
        <v>126</v>
      </c>
      <c r="W90" s="41" t="s">
        <v>127</v>
      </c>
    </row>
    <row r="91" spans="1:23" ht="97.5" customHeight="1">
      <c r="A91" s="2">
        <v>5</v>
      </c>
      <c r="B91" s="42" t="s">
        <v>212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" t="s">
        <v>37</v>
      </c>
      <c r="O91" s="27"/>
      <c r="P91" s="11" t="s">
        <v>128</v>
      </c>
      <c r="Q91" s="64">
        <v>170</v>
      </c>
      <c r="R91" s="27" t="s">
        <v>53</v>
      </c>
      <c r="S91" s="29" t="s">
        <v>54</v>
      </c>
      <c r="T91" s="64">
        <v>170</v>
      </c>
      <c r="U91" s="39" t="s">
        <v>129</v>
      </c>
      <c r="V91" s="40" t="s">
        <v>130</v>
      </c>
      <c r="W91" s="41" t="s">
        <v>131</v>
      </c>
    </row>
    <row r="92" spans="1:23" ht="99" customHeight="1">
      <c r="A92" s="2">
        <v>6</v>
      </c>
      <c r="B92" s="42" t="s">
        <v>214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" t="s">
        <v>37</v>
      </c>
      <c r="O92" s="27"/>
      <c r="P92" s="11" t="s">
        <v>235</v>
      </c>
      <c r="Q92" s="64">
        <v>1048.59</v>
      </c>
      <c r="R92" s="27" t="s">
        <v>53</v>
      </c>
      <c r="S92" s="29" t="s">
        <v>54</v>
      </c>
      <c r="T92" s="64">
        <v>1048.59</v>
      </c>
      <c r="U92" s="39" t="s">
        <v>132</v>
      </c>
      <c r="V92" s="40" t="s">
        <v>133</v>
      </c>
      <c r="W92" s="41" t="s">
        <v>134</v>
      </c>
    </row>
    <row r="93" spans="1:23" ht="97.5" customHeight="1">
      <c r="A93" s="2">
        <v>7</v>
      </c>
      <c r="B93" s="42" t="s">
        <v>214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" t="s">
        <v>37</v>
      </c>
      <c r="O93" s="27"/>
      <c r="P93" s="11" t="s">
        <v>235</v>
      </c>
      <c r="Q93" s="64">
        <v>2929.92</v>
      </c>
      <c r="R93" s="27" t="s">
        <v>53</v>
      </c>
      <c r="S93" s="29" t="s">
        <v>54</v>
      </c>
      <c r="T93" s="64">
        <v>2929.92</v>
      </c>
      <c r="U93" s="39" t="s">
        <v>132</v>
      </c>
      <c r="V93" s="40" t="s">
        <v>135</v>
      </c>
      <c r="W93" s="41" t="s">
        <v>136</v>
      </c>
    </row>
    <row r="94" spans="1:23" ht="41.25" customHeight="1">
      <c r="A94" s="2">
        <v>8</v>
      </c>
      <c r="B94" s="42" t="str">
        <f>W94</f>
        <v>04.02.21г.</v>
      </c>
      <c r="C94" s="27"/>
      <c r="D94" s="27"/>
      <c r="E94" s="27"/>
      <c r="F94" s="27"/>
      <c r="G94" s="27"/>
      <c r="H94" s="27"/>
      <c r="I94" s="27"/>
      <c r="J94" s="27"/>
      <c r="K94" s="27"/>
      <c r="L94" s="43"/>
      <c r="M94" s="27"/>
      <c r="N94" s="2" t="s">
        <v>37</v>
      </c>
      <c r="O94" s="27"/>
      <c r="P94" s="32" t="s">
        <v>137</v>
      </c>
      <c r="Q94" s="65">
        <v>8.85</v>
      </c>
      <c r="R94" s="27" t="s">
        <v>53</v>
      </c>
      <c r="S94" s="29" t="s">
        <v>54</v>
      </c>
      <c r="T94" s="65">
        <v>8.85</v>
      </c>
      <c r="U94" s="32" t="s">
        <v>138</v>
      </c>
      <c r="V94" s="44" t="s">
        <v>139</v>
      </c>
      <c r="W94" s="32" t="s">
        <v>215</v>
      </c>
    </row>
    <row r="95" spans="1:23" ht="51" customHeight="1">
      <c r="A95" s="2">
        <v>10</v>
      </c>
      <c r="B95" s="42" t="str">
        <f aca="true" t="shared" si="1" ref="B95:B102">W95</f>
        <v>16.02.21г.</v>
      </c>
      <c r="C95" s="27"/>
      <c r="D95" s="27"/>
      <c r="E95" s="27"/>
      <c r="F95" s="27"/>
      <c r="G95" s="27"/>
      <c r="H95" s="27"/>
      <c r="I95" s="27"/>
      <c r="J95" s="27"/>
      <c r="K95" s="27"/>
      <c r="L95" s="43"/>
      <c r="M95" s="27"/>
      <c r="N95" s="2" t="s">
        <v>37</v>
      </c>
      <c r="O95" s="27"/>
      <c r="P95" s="32" t="s">
        <v>236</v>
      </c>
      <c r="Q95" s="65">
        <v>30</v>
      </c>
      <c r="R95" s="27" t="s">
        <v>53</v>
      </c>
      <c r="S95" s="29" t="s">
        <v>54</v>
      </c>
      <c r="T95" s="65">
        <v>30</v>
      </c>
      <c r="U95" s="32" t="s">
        <v>140</v>
      </c>
      <c r="V95" s="32" t="s">
        <v>141</v>
      </c>
      <c r="W95" s="32" t="s">
        <v>217</v>
      </c>
    </row>
    <row r="96" spans="1:23" ht="51" customHeight="1">
      <c r="A96" s="2">
        <v>11</v>
      </c>
      <c r="B96" s="42" t="str">
        <f t="shared" si="1"/>
        <v>17.02.21г.</v>
      </c>
      <c r="C96" s="27"/>
      <c r="D96" s="27"/>
      <c r="E96" s="27"/>
      <c r="F96" s="27"/>
      <c r="G96" s="27"/>
      <c r="H96" s="27"/>
      <c r="I96" s="27"/>
      <c r="J96" s="27"/>
      <c r="K96" s="27"/>
      <c r="L96" s="43"/>
      <c r="M96" s="27"/>
      <c r="N96" s="2" t="s">
        <v>37</v>
      </c>
      <c r="O96" s="27"/>
      <c r="P96" s="32" t="s">
        <v>237</v>
      </c>
      <c r="Q96" s="65">
        <v>77.47</v>
      </c>
      <c r="R96" s="27" t="s">
        <v>53</v>
      </c>
      <c r="S96" s="29" t="s">
        <v>54</v>
      </c>
      <c r="T96" s="65">
        <v>77.47</v>
      </c>
      <c r="U96" s="32" t="s">
        <v>142</v>
      </c>
      <c r="V96" s="32" t="s">
        <v>143</v>
      </c>
      <c r="W96" s="32" t="s">
        <v>213</v>
      </c>
    </row>
    <row r="97" spans="1:23" ht="49.5" customHeight="1">
      <c r="A97" s="2">
        <v>12</v>
      </c>
      <c r="B97" s="42" t="str">
        <f t="shared" si="1"/>
        <v>17.02.21г.</v>
      </c>
      <c r="C97" s="27"/>
      <c r="D97" s="27"/>
      <c r="E97" s="27"/>
      <c r="F97" s="27"/>
      <c r="G97" s="27"/>
      <c r="H97" s="27"/>
      <c r="I97" s="27"/>
      <c r="J97" s="27"/>
      <c r="K97" s="27"/>
      <c r="L97" s="43"/>
      <c r="M97" s="27"/>
      <c r="N97" s="2" t="s">
        <v>37</v>
      </c>
      <c r="O97" s="27"/>
      <c r="P97" s="32" t="s">
        <v>238</v>
      </c>
      <c r="Q97" s="65">
        <v>99.38</v>
      </c>
      <c r="R97" s="27" t="s">
        <v>53</v>
      </c>
      <c r="S97" s="29" t="s">
        <v>54</v>
      </c>
      <c r="T97" s="65">
        <v>99.38</v>
      </c>
      <c r="U97" s="32" t="s">
        <v>142</v>
      </c>
      <c r="V97" s="32" t="s">
        <v>144</v>
      </c>
      <c r="W97" s="32" t="s">
        <v>213</v>
      </c>
    </row>
    <row r="98" spans="1:23" ht="33.75" customHeight="1">
      <c r="A98" s="2">
        <v>13</v>
      </c>
      <c r="B98" s="42" t="str">
        <f t="shared" si="1"/>
        <v>17.02.21г.</v>
      </c>
      <c r="C98" s="27"/>
      <c r="D98" s="27"/>
      <c r="E98" s="27"/>
      <c r="F98" s="27"/>
      <c r="G98" s="27"/>
      <c r="H98" s="27"/>
      <c r="I98" s="27"/>
      <c r="J98" s="27"/>
      <c r="K98" s="27"/>
      <c r="L98" s="43"/>
      <c r="M98" s="27"/>
      <c r="N98" s="2" t="s">
        <v>37</v>
      </c>
      <c r="O98" s="27"/>
      <c r="P98" s="32" t="s">
        <v>239</v>
      </c>
      <c r="Q98" s="65">
        <v>34.63</v>
      </c>
      <c r="R98" s="27" t="s">
        <v>53</v>
      </c>
      <c r="S98" s="29" t="s">
        <v>54</v>
      </c>
      <c r="T98" s="65">
        <v>34.63</v>
      </c>
      <c r="U98" s="32" t="s">
        <v>142</v>
      </c>
      <c r="V98" s="32" t="s">
        <v>145</v>
      </c>
      <c r="W98" s="32" t="s">
        <v>213</v>
      </c>
    </row>
    <row r="99" spans="1:23" ht="78.75" customHeight="1">
      <c r="A99" s="2">
        <v>14</v>
      </c>
      <c r="B99" s="42" t="s">
        <v>214</v>
      </c>
      <c r="C99" s="27"/>
      <c r="D99" s="27"/>
      <c r="E99" s="27"/>
      <c r="F99" s="27"/>
      <c r="G99" s="27"/>
      <c r="H99" s="27"/>
      <c r="I99" s="27"/>
      <c r="J99" s="27"/>
      <c r="K99" s="27"/>
      <c r="L99" s="43"/>
      <c r="M99" s="27"/>
      <c r="N99" s="2" t="s">
        <v>37</v>
      </c>
      <c r="O99" s="27"/>
      <c r="P99" s="73" t="s">
        <v>240</v>
      </c>
      <c r="Q99" s="65">
        <v>806.24</v>
      </c>
      <c r="R99" s="27" t="s">
        <v>53</v>
      </c>
      <c r="S99" s="29" t="s">
        <v>54</v>
      </c>
      <c r="T99" s="65">
        <v>806.24</v>
      </c>
      <c r="U99" s="32" t="s">
        <v>146</v>
      </c>
      <c r="V99" s="72" t="s">
        <v>253</v>
      </c>
      <c r="W99" s="32" t="s">
        <v>252</v>
      </c>
    </row>
    <row r="100" spans="1:23" ht="41.25" customHeight="1">
      <c r="A100" s="2">
        <v>15</v>
      </c>
      <c r="B100" s="42" t="str">
        <f t="shared" si="1"/>
        <v>20.02.21г.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43"/>
      <c r="M100" s="27"/>
      <c r="N100" s="2" t="s">
        <v>37</v>
      </c>
      <c r="O100" s="27"/>
      <c r="P100" s="32" t="s">
        <v>241</v>
      </c>
      <c r="Q100" s="65">
        <v>32.4</v>
      </c>
      <c r="R100" s="27" t="s">
        <v>53</v>
      </c>
      <c r="S100" s="29" t="s">
        <v>54</v>
      </c>
      <c r="T100" s="65">
        <v>32.4</v>
      </c>
      <c r="U100" s="32" t="s">
        <v>147</v>
      </c>
      <c r="V100" s="32" t="s">
        <v>148</v>
      </c>
      <c r="W100" s="32" t="s">
        <v>214</v>
      </c>
    </row>
    <row r="101" spans="1:23" ht="37.5" customHeight="1">
      <c r="A101" s="2">
        <v>17</v>
      </c>
      <c r="B101" s="42" t="str">
        <f t="shared" si="1"/>
        <v>25.02.21г.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43"/>
      <c r="M101" s="27"/>
      <c r="N101" s="2" t="s">
        <v>37</v>
      </c>
      <c r="O101" s="27"/>
      <c r="P101" s="32" t="s">
        <v>242</v>
      </c>
      <c r="Q101" s="65">
        <v>85</v>
      </c>
      <c r="R101" s="27" t="s">
        <v>53</v>
      </c>
      <c r="S101" s="29" t="s">
        <v>54</v>
      </c>
      <c r="T101" s="65">
        <v>85</v>
      </c>
      <c r="U101" s="32" t="s">
        <v>149</v>
      </c>
      <c r="V101" s="32" t="s">
        <v>150</v>
      </c>
      <c r="W101" s="32" t="s">
        <v>218</v>
      </c>
    </row>
    <row r="102" spans="1:23" ht="38.25" customHeight="1">
      <c r="A102" s="2">
        <v>18</v>
      </c>
      <c r="B102" s="42" t="str">
        <f t="shared" si="1"/>
        <v>25.02.21г.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43"/>
      <c r="M102" s="27"/>
      <c r="N102" s="2" t="s">
        <v>37</v>
      </c>
      <c r="O102" s="27"/>
      <c r="P102" s="32" t="s">
        <v>151</v>
      </c>
      <c r="Q102" s="65">
        <v>7.27</v>
      </c>
      <c r="R102" s="27" t="s">
        <v>53</v>
      </c>
      <c r="S102" s="29" t="s">
        <v>54</v>
      </c>
      <c r="T102" s="65">
        <v>7.27</v>
      </c>
      <c r="U102" s="32" t="s">
        <v>152</v>
      </c>
      <c r="V102" s="32" t="s">
        <v>153</v>
      </c>
      <c r="W102" s="32" t="s">
        <v>218</v>
      </c>
    </row>
    <row r="103" spans="1:23" ht="70.5" customHeight="1">
      <c r="A103" s="35" t="s">
        <v>48</v>
      </c>
      <c r="B103" s="35" t="s">
        <v>47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5"/>
      <c r="O103" s="36"/>
      <c r="P103" s="36"/>
      <c r="Q103" s="67"/>
      <c r="R103" s="35"/>
      <c r="S103" s="36"/>
      <c r="T103" s="67"/>
      <c r="U103" s="36"/>
      <c r="V103" s="36"/>
      <c r="W103" s="35"/>
    </row>
    <row r="104" spans="1:23" ht="91.5" customHeight="1">
      <c r="A104" s="2">
        <v>1</v>
      </c>
      <c r="B104" s="26" t="s">
        <v>212</v>
      </c>
      <c r="C104" s="27"/>
      <c r="D104" s="27"/>
      <c r="E104" s="27"/>
      <c r="F104" s="27"/>
      <c r="G104" s="2" t="s">
        <v>37</v>
      </c>
      <c r="H104" s="27"/>
      <c r="I104" s="27"/>
      <c r="J104" s="27"/>
      <c r="K104" s="27"/>
      <c r="L104" s="27"/>
      <c r="M104" s="28"/>
      <c r="N104" s="2"/>
      <c r="O104" s="27"/>
      <c r="P104" s="11" t="s">
        <v>154</v>
      </c>
      <c r="Q104" s="64">
        <v>100</v>
      </c>
      <c r="R104" s="27" t="s">
        <v>53</v>
      </c>
      <c r="S104" s="29" t="s">
        <v>54</v>
      </c>
      <c r="T104" s="64">
        <v>100</v>
      </c>
      <c r="U104" s="26" t="s">
        <v>155</v>
      </c>
      <c r="V104" s="45" t="s">
        <v>156</v>
      </c>
      <c r="W104" s="26" t="s">
        <v>251</v>
      </c>
    </row>
    <row r="105" spans="1:23" ht="51" customHeight="1">
      <c r="A105" s="2">
        <v>2</v>
      </c>
      <c r="B105" s="26" t="str">
        <f>W105</f>
        <v>01.02.21г.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8"/>
      <c r="N105" s="2" t="s">
        <v>37</v>
      </c>
      <c r="O105" s="27"/>
      <c r="P105" s="32" t="s">
        <v>68</v>
      </c>
      <c r="Q105" s="65">
        <v>0.55</v>
      </c>
      <c r="R105" s="27" t="s">
        <v>53</v>
      </c>
      <c r="S105" s="29" t="s">
        <v>54</v>
      </c>
      <c r="T105" s="65">
        <v>0.55</v>
      </c>
      <c r="U105" s="32" t="s">
        <v>65</v>
      </c>
      <c r="V105" s="32" t="s">
        <v>157</v>
      </c>
      <c r="W105" s="32" t="s">
        <v>207</v>
      </c>
    </row>
    <row r="106" spans="1:23" ht="46.5" customHeight="1">
      <c r="A106" s="2">
        <v>3</v>
      </c>
      <c r="B106" s="26" t="str">
        <f aca="true" t="shared" si="2" ref="B106:B134">W106</f>
        <v>01.02.21г.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8"/>
      <c r="N106" s="2" t="s">
        <v>37</v>
      </c>
      <c r="O106" s="27"/>
      <c r="P106" s="32" t="s">
        <v>103</v>
      </c>
      <c r="Q106" s="65">
        <v>6.388</v>
      </c>
      <c r="R106" s="27" t="s">
        <v>53</v>
      </c>
      <c r="S106" s="29" t="s">
        <v>54</v>
      </c>
      <c r="T106" s="65">
        <v>6.388</v>
      </c>
      <c r="U106" s="32" t="s">
        <v>60</v>
      </c>
      <c r="V106" s="32" t="s">
        <v>158</v>
      </c>
      <c r="W106" s="32" t="s">
        <v>207</v>
      </c>
    </row>
    <row r="107" spans="1:23" ht="44.25" customHeight="1">
      <c r="A107" s="2">
        <v>4</v>
      </c>
      <c r="B107" s="26" t="str">
        <f t="shared" si="2"/>
        <v>02.02.21г.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8"/>
      <c r="N107" s="2" t="s">
        <v>37</v>
      </c>
      <c r="O107" s="27"/>
      <c r="P107" s="32" t="s">
        <v>68</v>
      </c>
      <c r="Q107" s="65">
        <v>40</v>
      </c>
      <c r="R107" s="27" t="s">
        <v>53</v>
      </c>
      <c r="S107" s="29" t="s">
        <v>54</v>
      </c>
      <c r="T107" s="65">
        <v>40</v>
      </c>
      <c r="U107" s="32" t="s">
        <v>159</v>
      </c>
      <c r="V107" s="32" t="s">
        <v>160</v>
      </c>
      <c r="W107" s="32" t="s">
        <v>219</v>
      </c>
    </row>
    <row r="108" spans="1:23" ht="45" customHeight="1">
      <c r="A108" s="2">
        <v>5</v>
      </c>
      <c r="B108" s="26" t="str">
        <f t="shared" si="2"/>
        <v>02.02.21г.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8"/>
      <c r="N108" s="2" t="s">
        <v>37</v>
      </c>
      <c r="O108" s="27"/>
      <c r="P108" s="32" t="s">
        <v>68</v>
      </c>
      <c r="Q108" s="65">
        <v>1.7</v>
      </c>
      <c r="R108" s="27" t="s">
        <v>53</v>
      </c>
      <c r="S108" s="29" t="s">
        <v>54</v>
      </c>
      <c r="T108" s="65">
        <v>1.7</v>
      </c>
      <c r="U108" s="32" t="s">
        <v>63</v>
      </c>
      <c r="V108" s="32" t="s">
        <v>161</v>
      </c>
      <c r="W108" s="46" t="s">
        <v>219</v>
      </c>
    </row>
    <row r="109" spans="1:23" ht="49.5" customHeight="1">
      <c r="A109" s="2">
        <v>6</v>
      </c>
      <c r="B109" s="26" t="str">
        <f t="shared" si="2"/>
        <v>02.02.21г.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8"/>
      <c r="N109" s="2" t="s">
        <v>37</v>
      </c>
      <c r="O109" s="27"/>
      <c r="P109" s="32" t="s">
        <v>68</v>
      </c>
      <c r="Q109" s="65">
        <v>7.2</v>
      </c>
      <c r="R109" s="27" t="s">
        <v>53</v>
      </c>
      <c r="S109" s="29" t="s">
        <v>54</v>
      </c>
      <c r="T109" s="65">
        <v>7.2</v>
      </c>
      <c r="U109" s="32" t="s">
        <v>162</v>
      </c>
      <c r="V109" s="32" t="s">
        <v>163</v>
      </c>
      <c r="W109" s="32" t="s">
        <v>219</v>
      </c>
    </row>
    <row r="110" spans="1:23" ht="75" customHeight="1">
      <c r="A110" s="2">
        <v>7</v>
      </c>
      <c r="B110" s="26" t="str">
        <f t="shared" si="2"/>
        <v>02.02.21г.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8"/>
      <c r="N110" s="2" t="s">
        <v>37</v>
      </c>
      <c r="O110" s="27"/>
      <c r="P110" s="32" t="s">
        <v>164</v>
      </c>
      <c r="Q110" s="65">
        <v>46.4</v>
      </c>
      <c r="R110" s="27" t="s">
        <v>53</v>
      </c>
      <c r="S110" s="29" t="s">
        <v>54</v>
      </c>
      <c r="T110" s="65">
        <v>46.4</v>
      </c>
      <c r="U110" s="32" t="s">
        <v>165</v>
      </c>
      <c r="V110" s="32" t="s">
        <v>166</v>
      </c>
      <c r="W110" s="32" t="s">
        <v>219</v>
      </c>
    </row>
    <row r="111" spans="1:23" ht="62.25" customHeight="1">
      <c r="A111" s="2">
        <v>8</v>
      </c>
      <c r="B111" s="26" t="str">
        <f t="shared" si="2"/>
        <v>05.02.21г.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8"/>
      <c r="N111" s="2" t="s">
        <v>37</v>
      </c>
      <c r="O111" s="27"/>
      <c r="P111" s="26" t="s">
        <v>167</v>
      </c>
      <c r="Q111" s="64">
        <v>6</v>
      </c>
      <c r="R111" s="27" t="s">
        <v>53</v>
      </c>
      <c r="S111" s="29" t="s">
        <v>54</v>
      </c>
      <c r="T111" s="64">
        <v>6</v>
      </c>
      <c r="U111" s="32" t="s">
        <v>168</v>
      </c>
      <c r="V111" s="26" t="s">
        <v>169</v>
      </c>
      <c r="W111" s="32" t="s">
        <v>216</v>
      </c>
    </row>
    <row r="112" spans="1:23" ht="43.5" customHeight="1">
      <c r="A112" s="2">
        <v>9</v>
      </c>
      <c r="B112" s="26" t="str">
        <f t="shared" si="2"/>
        <v>05.02.21г.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8"/>
      <c r="N112" s="2" t="s">
        <v>37</v>
      </c>
      <c r="O112" s="27"/>
      <c r="P112" s="32" t="s">
        <v>170</v>
      </c>
      <c r="Q112" s="65">
        <v>70</v>
      </c>
      <c r="R112" s="27" t="s">
        <v>53</v>
      </c>
      <c r="S112" s="29" t="s">
        <v>54</v>
      </c>
      <c r="T112" s="65">
        <v>70</v>
      </c>
      <c r="U112" s="32" t="s">
        <v>62</v>
      </c>
      <c r="V112" s="32" t="s">
        <v>171</v>
      </c>
      <c r="W112" s="32" t="s">
        <v>216</v>
      </c>
    </row>
    <row r="113" spans="1:23" ht="39.75" customHeight="1">
      <c r="A113" s="2">
        <v>10</v>
      </c>
      <c r="B113" s="26" t="str">
        <f t="shared" si="2"/>
        <v>05.02.21г.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8"/>
      <c r="N113" s="2" t="s">
        <v>37</v>
      </c>
      <c r="O113" s="27"/>
      <c r="P113" s="32" t="s">
        <v>172</v>
      </c>
      <c r="Q113" s="65">
        <v>14.4</v>
      </c>
      <c r="R113" s="27" t="s">
        <v>53</v>
      </c>
      <c r="S113" s="29" t="s">
        <v>54</v>
      </c>
      <c r="T113" s="65">
        <v>14.4</v>
      </c>
      <c r="U113" s="32" t="s">
        <v>62</v>
      </c>
      <c r="V113" s="32" t="s">
        <v>173</v>
      </c>
      <c r="W113" s="32" t="s">
        <v>216</v>
      </c>
    </row>
    <row r="114" spans="1:23" ht="36.75" customHeight="1">
      <c r="A114" s="2">
        <v>11</v>
      </c>
      <c r="B114" s="26" t="str">
        <f t="shared" si="2"/>
        <v>05.02.21г.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8"/>
      <c r="N114" s="2" t="s">
        <v>37</v>
      </c>
      <c r="O114" s="27"/>
      <c r="P114" s="32" t="s">
        <v>174</v>
      </c>
      <c r="Q114" s="65">
        <v>26.52</v>
      </c>
      <c r="R114" s="27" t="s">
        <v>53</v>
      </c>
      <c r="S114" s="29" t="s">
        <v>54</v>
      </c>
      <c r="T114" s="65">
        <v>26.52</v>
      </c>
      <c r="U114" s="32" t="s">
        <v>175</v>
      </c>
      <c r="V114" s="32" t="s">
        <v>176</v>
      </c>
      <c r="W114" s="32" t="s">
        <v>216</v>
      </c>
    </row>
    <row r="115" spans="1:23" ht="41.25" customHeight="1">
      <c r="A115" s="2">
        <v>12</v>
      </c>
      <c r="B115" s="26" t="str">
        <f t="shared" si="2"/>
        <v>05.02.21г.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8"/>
      <c r="N115" s="2" t="s">
        <v>37</v>
      </c>
      <c r="O115" s="27"/>
      <c r="P115" s="32" t="s">
        <v>57</v>
      </c>
      <c r="Q115" s="65">
        <v>18.235</v>
      </c>
      <c r="R115" s="27" t="s">
        <v>53</v>
      </c>
      <c r="S115" s="29" t="s">
        <v>54</v>
      </c>
      <c r="T115" s="65">
        <v>18.235</v>
      </c>
      <c r="U115" s="32" t="s">
        <v>58</v>
      </c>
      <c r="V115" s="32" t="s">
        <v>177</v>
      </c>
      <c r="W115" s="32" t="s">
        <v>216</v>
      </c>
    </row>
    <row r="116" spans="1:23" ht="33.75" customHeight="1">
      <c r="A116" s="2">
        <v>13</v>
      </c>
      <c r="B116" s="26" t="str">
        <f t="shared" si="2"/>
        <v>05.02.21г.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8"/>
      <c r="N116" s="2" t="s">
        <v>37</v>
      </c>
      <c r="O116" s="27"/>
      <c r="P116" s="32" t="s">
        <v>178</v>
      </c>
      <c r="Q116" s="65">
        <v>18.6</v>
      </c>
      <c r="R116" s="27" t="s">
        <v>53</v>
      </c>
      <c r="S116" s="29" t="s">
        <v>54</v>
      </c>
      <c r="T116" s="65">
        <v>18.6</v>
      </c>
      <c r="U116" s="32" t="s">
        <v>162</v>
      </c>
      <c r="V116" s="32" t="s">
        <v>179</v>
      </c>
      <c r="W116" s="32" t="s">
        <v>216</v>
      </c>
    </row>
    <row r="117" spans="1:23" ht="43.5" customHeight="1">
      <c r="A117" s="2">
        <v>14</v>
      </c>
      <c r="B117" s="26" t="str">
        <f t="shared" si="2"/>
        <v>08.02.21г.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8"/>
      <c r="N117" s="2" t="s">
        <v>37</v>
      </c>
      <c r="O117" s="27"/>
      <c r="P117" s="32" t="s">
        <v>180</v>
      </c>
      <c r="Q117" s="65">
        <v>26.46</v>
      </c>
      <c r="R117" s="27" t="s">
        <v>53</v>
      </c>
      <c r="S117" s="29" t="s">
        <v>54</v>
      </c>
      <c r="T117" s="65">
        <v>26.46</v>
      </c>
      <c r="U117" s="32" t="s">
        <v>181</v>
      </c>
      <c r="V117" s="32" t="s">
        <v>182</v>
      </c>
      <c r="W117" s="32" t="s">
        <v>220</v>
      </c>
    </row>
    <row r="118" spans="1:23" ht="48" customHeight="1">
      <c r="A118" s="2">
        <v>15</v>
      </c>
      <c r="B118" s="26" t="str">
        <f t="shared" si="2"/>
        <v>09.02.21г.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8"/>
      <c r="N118" s="2" t="s">
        <v>37</v>
      </c>
      <c r="O118" s="27"/>
      <c r="P118" s="32" t="s">
        <v>183</v>
      </c>
      <c r="Q118" s="65">
        <v>4.972</v>
      </c>
      <c r="R118" s="27" t="s">
        <v>53</v>
      </c>
      <c r="S118" s="29" t="s">
        <v>54</v>
      </c>
      <c r="T118" s="65">
        <v>4.972</v>
      </c>
      <c r="U118" s="32" t="s">
        <v>184</v>
      </c>
      <c r="V118" s="32" t="s">
        <v>185</v>
      </c>
      <c r="W118" s="32" t="s">
        <v>209</v>
      </c>
    </row>
    <row r="119" spans="1:23" ht="31.5" customHeight="1">
      <c r="A119" s="2">
        <v>16</v>
      </c>
      <c r="B119" s="26" t="str">
        <f t="shared" si="2"/>
        <v>10.02.21г.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8"/>
      <c r="N119" s="2" t="s">
        <v>37</v>
      </c>
      <c r="O119" s="27"/>
      <c r="P119" s="32" t="s">
        <v>243</v>
      </c>
      <c r="Q119" s="65">
        <v>15</v>
      </c>
      <c r="R119" s="27" t="s">
        <v>53</v>
      </c>
      <c r="S119" s="29" t="s">
        <v>54</v>
      </c>
      <c r="T119" s="65">
        <v>15</v>
      </c>
      <c r="U119" s="32" t="s">
        <v>186</v>
      </c>
      <c r="V119" s="32" t="s">
        <v>187</v>
      </c>
      <c r="W119" s="32" t="s">
        <v>210</v>
      </c>
    </row>
    <row r="120" spans="1:23" ht="43.5" customHeight="1">
      <c r="A120" s="2">
        <v>17</v>
      </c>
      <c r="B120" s="26" t="str">
        <f t="shared" si="2"/>
        <v>15.02.21г.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8"/>
      <c r="N120" s="2" t="s">
        <v>37</v>
      </c>
      <c r="O120" s="27"/>
      <c r="P120" s="32" t="s">
        <v>244</v>
      </c>
      <c r="Q120" s="65">
        <v>99</v>
      </c>
      <c r="R120" s="27" t="s">
        <v>53</v>
      </c>
      <c r="S120" s="29" t="s">
        <v>54</v>
      </c>
      <c r="T120" s="65">
        <v>99</v>
      </c>
      <c r="U120" s="32" t="s">
        <v>66</v>
      </c>
      <c r="V120" s="32" t="s">
        <v>188</v>
      </c>
      <c r="W120" s="32" t="s">
        <v>208</v>
      </c>
    </row>
    <row r="121" spans="1:23" ht="39" customHeight="1">
      <c r="A121" s="2">
        <v>18</v>
      </c>
      <c r="B121" s="26" t="str">
        <f t="shared" si="2"/>
        <v>15.02.21г.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8"/>
      <c r="N121" s="2" t="s">
        <v>37</v>
      </c>
      <c r="O121" s="27"/>
      <c r="P121" s="32" t="s">
        <v>245</v>
      </c>
      <c r="Q121" s="65">
        <v>99</v>
      </c>
      <c r="R121" s="27" t="s">
        <v>53</v>
      </c>
      <c r="S121" s="29" t="s">
        <v>54</v>
      </c>
      <c r="T121" s="65">
        <v>99</v>
      </c>
      <c r="U121" s="32" t="s">
        <v>189</v>
      </c>
      <c r="V121" s="32" t="s">
        <v>190</v>
      </c>
      <c r="W121" s="32" t="s">
        <v>208</v>
      </c>
    </row>
    <row r="122" spans="1:23" ht="56.25" customHeight="1">
      <c r="A122" s="2">
        <v>19</v>
      </c>
      <c r="B122" s="26" t="str">
        <f t="shared" si="2"/>
        <v>16.02.21г.</v>
      </c>
      <c r="C122" s="27"/>
      <c r="D122" s="27"/>
      <c r="E122" s="27"/>
      <c r="F122" s="27"/>
      <c r="G122" s="2"/>
      <c r="H122" s="27"/>
      <c r="I122" s="27"/>
      <c r="J122" s="27"/>
      <c r="K122" s="27"/>
      <c r="L122" s="27"/>
      <c r="M122" s="28"/>
      <c r="N122" s="2" t="s">
        <v>37</v>
      </c>
      <c r="O122" s="27"/>
      <c r="P122" s="32" t="s">
        <v>191</v>
      </c>
      <c r="Q122" s="65">
        <v>6</v>
      </c>
      <c r="R122" s="27" t="s">
        <v>53</v>
      </c>
      <c r="S122" s="29" t="s">
        <v>54</v>
      </c>
      <c r="T122" s="65">
        <v>6</v>
      </c>
      <c r="U122" s="32" t="s">
        <v>192</v>
      </c>
      <c r="V122" s="32" t="s">
        <v>193</v>
      </c>
      <c r="W122" s="32" t="s">
        <v>217</v>
      </c>
    </row>
    <row r="123" spans="1:23" ht="48" customHeight="1">
      <c r="A123" s="2">
        <v>20</v>
      </c>
      <c r="B123" s="26" t="str">
        <f t="shared" si="2"/>
        <v>16.02.2021г.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8"/>
      <c r="N123" s="2" t="s">
        <v>37</v>
      </c>
      <c r="O123" s="27"/>
      <c r="P123" s="32" t="s">
        <v>194</v>
      </c>
      <c r="Q123" s="65">
        <v>24</v>
      </c>
      <c r="R123" s="27" t="s">
        <v>53</v>
      </c>
      <c r="S123" s="29" t="s">
        <v>54</v>
      </c>
      <c r="T123" s="65">
        <v>24</v>
      </c>
      <c r="U123" s="32" t="s">
        <v>62</v>
      </c>
      <c r="V123" s="32" t="s">
        <v>195</v>
      </c>
      <c r="W123" s="32" t="s">
        <v>221</v>
      </c>
    </row>
    <row r="124" spans="1:23" ht="51" customHeight="1">
      <c r="A124" s="2">
        <v>22</v>
      </c>
      <c r="B124" s="26" t="str">
        <f t="shared" si="2"/>
        <v>24.02.21г.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8"/>
      <c r="N124" s="2" t="s">
        <v>37</v>
      </c>
      <c r="O124" s="27"/>
      <c r="P124" s="32" t="s">
        <v>246</v>
      </c>
      <c r="Q124" s="65">
        <v>6.693</v>
      </c>
      <c r="R124" s="27" t="s">
        <v>53</v>
      </c>
      <c r="S124" s="29" t="s">
        <v>54</v>
      </c>
      <c r="T124" s="65">
        <v>6.693</v>
      </c>
      <c r="U124" s="32" t="s">
        <v>64</v>
      </c>
      <c r="V124" s="32" t="s">
        <v>196</v>
      </c>
      <c r="W124" s="32" t="s">
        <v>212</v>
      </c>
    </row>
    <row r="125" spans="1:23" ht="42" customHeight="1">
      <c r="A125" s="2">
        <v>23</v>
      </c>
      <c r="B125" s="26" t="str">
        <f t="shared" si="2"/>
        <v>24.02.21г.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8"/>
      <c r="N125" s="2" t="s">
        <v>37</v>
      </c>
      <c r="O125" s="27"/>
      <c r="P125" s="32" t="s">
        <v>247</v>
      </c>
      <c r="Q125" s="65">
        <v>20</v>
      </c>
      <c r="R125" s="27" t="s">
        <v>53</v>
      </c>
      <c r="S125" s="29" t="s">
        <v>54</v>
      </c>
      <c r="T125" s="65">
        <v>20</v>
      </c>
      <c r="U125" s="32" t="s">
        <v>67</v>
      </c>
      <c r="V125" s="32" t="s">
        <v>197</v>
      </c>
      <c r="W125" s="32" t="s">
        <v>212</v>
      </c>
    </row>
    <row r="126" spans="1:23" ht="51" customHeight="1">
      <c r="A126" s="2">
        <v>24</v>
      </c>
      <c r="B126" s="26" t="str">
        <f t="shared" si="2"/>
        <v>24.02.21г.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8"/>
      <c r="N126" s="2" t="s">
        <v>37</v>
      </c>
      <c r="O126" s="27"/>
      <c r="P126" s="32" t="s">
        <v>198</v>
      </c>
      <c r="Q126" s="65">
        <v>99.7</v>
      </c>
      <c r="R126" s="27" t="s">
        <v>53</v>
      </c>
      <c r="S126" s="29" t="s">
        <v>54</v>
      </c>
      <c r="T126" s="65">
        <v>99.7</v>
      </c>
      <c r="U126" s="32" t="s">
        <v>199</v>
      </c>
      <c r="V126" s="32" t="s">
        <v>200</v>
      </c>
      <c r="W126" s="32" t="s">
        <v>212</v>
      </c>
    </row>
    <row r="127" spans="1:23" ht="64.5" customHeight="1">
      <c r="A127" s="2">
        <v>26</v>
      </c>
      <c r="B127" s="26" t="str">
        <f t="shared" si="2"/>
        <v>01.02.21г.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6"/>
      <c r="N127" s="2" t="s">
        <v>37</v>
      </c>
      <c r="O127" s="27"/>
      <c r="P127" s="26" t="s">
        <v>248</v>
      </c>
      <c r="Q127" s="64">
        <v>1.65</v>
      </c>
      <c r="R127" s="27" t="s">
        <v>53</v>
      </c>
      <c r="S127" s="29" t="s">
        <v>54</v>
      </c>
      <c r="T127" s="64">
        <v>1.65</v>
      </c>
      <c r="U127" s="26" t="s">
        <v>73</v>
      </c>
      <c r="V127" s="26">
        <v>3300000248</v>
      </c>
      <c r="W127" s="47" t="s">
        <v>207</v>
      </c>
    </row>
    <row r="128" spans="1:23" ht="54.75" customHeight="1">
      <c r="A128" s="2">
        <v>27</v>
      </c>
      <c r="B128" s="26" t="s">
        <v>216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6"/>
      <c r="N128" s="2" t="s">
        <v>37</v>
      </c>
      <c r="O128" s="27"/>
      <c r="P128" s="26" t="s">
        <v>201</v>
      </c>
      <c r="Q128" s="64">
        <v>1.098</v>
      </c>
      <c r="R128" s="27" t="s">
        <v>53</v>
      </c>
      <c r="S128" s="29" t="s">
        <v>54</v>
      </c>
      <c r="T128" s="64">
        <v>1.098</v>
      </c>
      <c r="U128" s="26" t="s">
        <v>69</v>
      </c>
      <c r="V128" s="26" t="s">
        <v>226</v>
      </c>
      <c r="W128" s="26" t="s">
        <v>225</v>
      </c>
    </row>
    <row r="129" spans="1:23" ht="42.75" customHeight="1">
      <c r="A129" s="2">
        <v>28</v>
      </c>
      <c r="B129" s="26" t="s">
        <v>216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6"/>
      <c r="N129" s="2" t="s">
        <v>37</v>
      </c>
      <c r="O129" s="27"/>
      <c r="P129" s="26" t="s">
        <v>201</v>
      </c>
      <c r="Q129" s="64">
        <v>4.324</v>
      </c>
      <c r="R129" s="27" t="s">
        <v>53</v>
      </c>
      <c r="S129" s="29" t="s">
        <v>54</v>
      </c>
      <c r="T129" s="64">
        <v>4.324</v>
      </c>
      <c r="U129" s="26" t="s">
        <v>70</v>
      </c>
      <c r="V129" s="26" t="s">
        <v>223</v>
      </c>
      <c r="W129" s="26" t="s">
        <v>224</v>
      </c>
    </row>
    <row r="130" spans="1:23" ht="52.5" customHeight="1">
      <c r="A130" s="2">
        <v>29</v>
      </c>
      <c r="B130" s="26" t="s">
        <v>216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6"/>
      <c r="N130" s="2" t="s">
        <v>37</v>
      </c>
      <c r="O130" s="27"/>
      <c r="P130" s="26" t="s">
        <v>249</v>
      </c>
      <c r="Q130" s="64">
        <v>1.429</v>
      </c>
      <c r="R130" s="27" t="s">
        <v>53</v>
      </c>
      <c r="S130" s="29" t="s">
        <v>54</v>
      </c>
      <c r="T130" s="64">
        <v>1.429</v>
      </c>
      <c r="U130" s="26" t="s">
        <v>74</v>
      </c>
      <c r="V130" s="2" t="s">
        <v>202</v>
      </c>
      <c r="W130" s="48" t="s">
        <v>222</v>
      </c>
    </row>
    <row r="131" spans="1:23" ht="63.75" customHeight="1">
      <c r="A131" s="2">
        <v>30</v>
      </c>
      <c r="B131" s="26" t="s">
        <v>216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6"/>
      <c r="N131" s="2" t="s">
        <v>37</v>
      </c>
      <c r="O131" s="27"/>
      <c r="P131" s="26" t="s">
        <v>249</v>
      </c>
      <c r="Q131" s="64">
        <v>4.452</v>
      </c>
      <c r="R131" s="27" t="s">
        <v>53</v>
      </c>
      <c r="S131" s="29" t="s">
        <v>54</v>
      </c>
      <c r="T131" s="64">
        <v>4.452</v>
      </c>
      <c r="U131" s="26" t="s">
        <v>74</v>
      </c>
      <c r="V131" s="2" t="s">
        <v>203</v>
      </c>
      <c r="W131" s="48" t="s">
        <v>222</v>
      </c>
    </row>
    <row r="132" spans="1:23" ht="45.75" customHeight="1">
      <c r="A132" s="2">
        <v>31</v>
      </c>
      <c r="B132" s="26" t="str">
        <f t="shared" si="2"/>
        <v>05.02.21г.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6"/>
      <c r="N132" s="2" t="s">
        <v>37</v>
      </c>
      <c r="O132" s="27"/>
      <c r="P132" s="26" t="s">
        <v>201</v>
      </c>
      <c r="Q132" s="64">
        <v>0.521</v>
      </c>
      <c r="R132" s="27" t="s">
        <v>53</v>
      </c>
      <c r="S132" s="29" t="s">
        <v>54</v>
      </c>
      <c r="T132" s="64">
        <v>0.521</v>
      </c>
      <c r="U132" s="2" t="s">
        <v>69</v>
      </c>
      <c r="V132" s="26" t="s">
        <v>230</v>
      </c>
      <c r="W132" s="37" t="s">
        <v>216</v>
      </c>
    </row>
    <row r="133" spans="1:23" ht="43.5" customHeight="1">
      <c r="A133" s="2">
        <v>32</v>
      </c>
      <c r="B133" s="26" t="s">
        <v>216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"/>
      <c r="N133" s="2" t="s">
        <v>37</v>
      </c>
      <c r="O133" s="27"/>
      <c r="P133" s="26" t="s">
        <v>204</v>
      </c>
      <c r="Q133" s="64">
        <v>318.545</v>
      </c>
      <c r="R133" s="27" t="s">
        <v>53</v>
      </c>
      <c r="S133" s="29" t="s">
        <v>54</v>
      </c>
      <c r="T133" s="64">
        <v>318.545</v>
      </c>
      <c r="U133" s="26" t="s">
        <v>71</v>
      </c>
      <c r="V133" s="2">
        <v>4</v>
      </c>
      <c r="W133" s="48" t="s">
        <v>222</v>
      </c>
    </row>
    <row r="134" spans="1:23" ht="43.5" customHeight="1">
      <c r="A134" s="2">
        <v>33</v>
      </c>
      <c r="B134" s="26" t="str">
        <f t="shared" si="2"/>
        <v>18.02.21г.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"/>
      <c r="N134" s="2" t="s">
        <v>37</v>
      </c>
      <c r="O134" s="27"/>
      <c r="P134" s="26" t="s">
        <v>250</v>
      </c>
      <c r="Q134" s="64">
        <v>0.732</v>
      </c>
      <c r="R134" s="27" t="s">
        <v>53</v>
      </c>
      <c r="S134" s="29" t="s">
        <v>54</v>
      </c>
      <c r="T134" s="64">
        <v>0.732</v>
      </c>
      <c r="U134" s="26" t="s">
        <v>75</v>
      </c>
      <c r="V134" s="2" t="s">
        <v>205</v>
      </c>
      <c r="W134" s="48" t="s">
        <v>211</v>
      </c>
    </row>
    <row r="135" spans="1:23" ht="55.5" customHeight="1">
      <c r="A135" s="2">
        <v>34</v>
      </c>
      <c r="B135" s="26" t="s">
        <v>211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"/>
      <c r="N135" s="2" t="s">
        <v>37</v>
      </c>
      <c r="O135" s="27"/>
      <c r="P135" s="26" t="s">
        <v>76</v>
      </c>
      <c r="Q135" s="64">
        <v>18.683</v>
      </c>
      <c r="R135" s="27" t="s">
        <v>53</v>
      </c>
      <c r="S135" s="29" t="s">
        <v>54</v>
      </c>
      <c r="T135" s="64">
        <v>18.683</v>
      </c>
      <c r="U135" s="2" t="s">
        <v>72</v>
      </c>
      <c r="V135" s="2" t="s">
        <v>206</v>
      </c>
      <c r="W135" s="48" t="s">
        <v>222</v>
      </c>
    </row>
    <row r="136" spans="1:23" ht="66" customHeight="1">
      <c r="A136" s="35" t="s">
        <v>49</v>
      </c>
      <c r="B136" s="35" t="s">
        <v>51</v>
      </c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1"/>
      <c r="O136" s="50"/>
      <c r="P136" s="50"/>
      <c r="Q136" s="69"/>
      <c r="R136" s="50"/>
      <c r="S136" s="50"/>
      <c r="T136" s="69"/>
      <c r="U136" s="50"/>
      <c r="V136" s="50"/>
      <c r="W136" s="49"/>
    </row>
    <row r="137" spans="1:23" ht="95.25" customHeight="1">
      <c r="A137" s="52"/>
      <c r="B137" s="97" t="s">
        <v>55</v>
      </c>
      <c r="C137" s="97"/>
      <c r="D137" s="97"/>
      <c r="E137" s="97"/>
      <c r="F137" s="97"/>
      <c r="G137" s="97"/>
      <c r="H137" s="97"/>
      <c r="I137" s="97"/>
      <c r="J137" s="97"/>
      <c r="K137" s="97"/>
      <c r="L137" s="97" t="s">
        <v>229</v>
      </c>
      <c r="M137" s="97"/>
      <c r="N137" s="97"/>
      <c r="O137" s="97"/>
      <c r="P137" s="74" t="s">
        <v>56</v>
      </c>
      <c r="Q137" s="70"/>
      <c r="R137" s="52"/>
      <c r="S137" s="52"/>
      <c r="T137" s="70"/>
      <c r="U137" s="52"/>
      <c r="V137" s="52"/>
      <c r="W137" s="52"/>
    </row>
  </sheetData>
  <sheetProtection/>
  <mergeCells count="22">
    <mergeCell ref="N6:O6"/>
    <mergeCell ref="N7:N8"/>
    <mergeCell ref="A5:A9"/>
    <mergeCell ref="B5:B9"/>
    <mergeCell ref="L137:O137"/>
    <mergeCell ref="B137:K137"/>
    <mergeCell ref="V10:W10"/>
    <mergeCell ref="A4:P4"/>
    <mergeCell ref="P5:P9"/>
    <mergeCell ref="R5:R9"/>
    <mergeCell ref="C5:O5"/>
    <mergeCell ref="C6:M6"/>
    <mergeCell ref="O7:O8"/>
    <mergeCell ref="C7:H7"/>
    <mergeCell ref="A3:W3"/>
    <mergeCell ref="B1:W1"/>
    <mergeCell ref="B2:W2"/>
    <mergeCell ref="S5:S9"/>
    <mergeCell ref="U5:U9"/>
    <mergeCell ref="V5:W9"/>
    <mergeCell ref="Q5:Q9"/>
    <mergeCell ref="T5:T9"/>
  </mergeCells>
  <hyperlinks>
    <hyperlink ref="V69" r:id="rId1" display="https://zakupki.gov.ru/223/purchase/public/purchase/info/common-info.html?purchaseId=10173435&amp;purchaseMethodType=AESMBO"/>
    <hyperlink ref="V70" r:id="rId2" display="https://zakupki.gov.ru/223/purchase/public/purchase/info/common-info.html?purchaseId=10211233&amp;purchaseMethodType=AESMBO"/>
    <hyperlink ref="V78" r:id="rId3" display="https://zakupki.gov.ru/223/purchase/public/purchase/info/common-info.html?purchaseId=10251647&amp;purchaseMethodType=IS"/>
    <hyperlink ref="V79" r:id="rId4" display="https://zakupki.gov.ru/223/purchase/public/purchase/info/common-info.html?purchaseId=10251761&amp;purchaseMethodType=IS"/>
    <hyperlink ref="V80" r:id="rId5" display="https://zakupki.gov.ru/223/purchase/public/purchase/info/common-info.html?purchaseId=10251779&amp;purchaseMethodType=IS"/>
    <hyperlink ref="V87" r:id="rId6" display="https://zakupki.gov.ru/223/purchase/public/purchase/info/common-info.html?purchaseId=10235052&amp;purchaseMethodType=AESMBO"/>
    <hyperlink ref="V88" r:id="rId7" display="https://zakupki.gov.ru/223/purchase/public/purchase/info/common-info.html?purchaseId=10323224&amp;purchaseMethodType=IS"/>
    <hyperlink ref="V89" r:id="rId8" display="https://zakupki.gov.ru/223/purchase/public/purchase/info/common-info.html?purchaseId=10323534&amp;purchaseMethodType=IS"/>
    <hyperlink ref="V90" r:id="rId9" display="https://zakupki.gov.ru/223/purchase/public/purchase/info/common-info.html?purchaseId=10324041&amp;purchaseMethodType=IS"/>
    <hyperlink ref="V91" r:id="rId10" display="https://zakupki.gov.ru/223/purchase/public/purchase/info/common-info.html?purchaseId=10329141&amp;purchaseMethodType=IS"/>
    <hyperlink ref="V92" r:id="rId11" display="https://zakupki.gov.ru/223/purchase/public/purchase/info/common-info.html?purchaseId=10324357&amp;purchaseMethodType=IS"/>
    <hyperlink ref="V93" r:id="rId12" display="https://zakupki.gov.ru/223/purchase/public/purchase/info/common-info.html?purchaseId=10324531&amp;purchaseMethodType=IS"/>
    <hyperlink ref="V104" r:id="rId13" display="https://zakupki.gov.ru/223/purchase/public/purchase/info/common-info.html?purchaseId=10234815&amp;purchaseMethodType=AESMBO"/>
    <hyperlink ref="V99" r:id="rId14" display="https://zakupki.gov.ru/223/purchase/public/purchase/info/common-info.html?purchaseId=10323810&amp;purchaseMethodType=IS"/>
  </hyperlinks>
  <printOptions/>
  <pageMargins left="0" right="0.2362204724409449" top="0.1968503937007874" bottom="0.3937007874015748" header="0.31496062992125984" footer="0.31496062992125984"/>
  <pageSetup fitToHeight="10000" horizontalDpi="600" verticalDpi="600" orientation="landscape" paperSize="9" scale="1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a.pushkin</dc:creator>
  <cp:keywords/>
  <dc:description/>
  <cp:lastModifiedBy>Деев Александр Владимирович</cp:lastModifiedBy>
  <cp:lastPrinted>2021-03-09T04:31:51Z</cp:lastPrinted>
  <dcterms:created xsi:type="dcterms:W3CDTF">2019-02-28T04:17:38Z</dcterms:created>
  <dcterms:modified xsi:type="dcterms:W3CDTF">2021-03-09T11:17:44Z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